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<sst xmlns="http://schemas.openxmlformats.org/spreadsheetml/2006/main" count="227" uniqueCount="179">
  <si>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</si>
  <si>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</si>
  <si>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</si>
  <si>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</si>
  <si>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</si>
  <si>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</si>
  <si>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</si>
  <si>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</si>
  <si>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</si>
  <si>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</si>
  <si>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</si>
  <si>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</si>
  <si>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</si>
  <si>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</si>
  <si>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</si>
  <si>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</si>
  <si>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</si>
  <si>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</si>
  <si>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</si>
  <si>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</si>
  <si>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</si>
  <si>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</si>
  <si>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</si>
  <si>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</si>
  <si>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</si>
  <si>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</si>
  <si>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</si>
  <si>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</si>
  <si>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</si>
  <si>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</si>
  <si>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</si>
  <si>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</si>
  <si>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</si>
  <si>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</si>
  <si>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</si>
  <si>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</si>
  <si>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</si>
  <si>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</si>
  <si>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</si>
  <si>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</si>
  <si>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</si>
  <si>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</si>
  <si>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</si>
  <si>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</si>
  <si>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</si>
  <si>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</si>
  <si>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</si>
  <si>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</si>
  <si>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</si>
  <si>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</si>
  <si>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</si>
  <si>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</si>
  <si>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</si>
  <si>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</si>
  <si>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</si>
  <si>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</si>
  <si>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</si>
  <si>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</si>
  <si>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</si>
  <si>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</si>
  <si>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</si>
  <si>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</si>
  <si>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</si>
  <si>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</si>
  <si>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</si>
  <si>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</si>
  <si>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</si>
  <si>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</si>
  <si>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</si>
  <si>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</si>
  <si>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</si>
  <si>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</si>
  <si>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</si>
  <si>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</si>
  <si>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</si>
  <si>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(KN/SU)</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</si>
  <si>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</si>
  <si>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</si>
  <si>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</si>
  <si>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</si>
  <si>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</si>
  <si>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</si>
  <si>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</si>
  <si>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</si>
  <si>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</si>
  <si>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</si>
  <si>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</si>
  <si>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</si>
  <si>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</si>
  <si>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</si>
  <si>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</si>
  <si>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</si>
  <si>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</si>
  <si>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</si>
  <si>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</si>
  <si>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</si>
  <si>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</si>
  <si>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</si>
  <si>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</si>
  <si>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</si>
  <si>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</si>
  <si>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</si>
  <si>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</si>
  <si>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</si>
  <si>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</si>
  <si>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</si>
  <si>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</si>
  <si>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</si>
  <si>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</si>
  <si>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</si>
  <si>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</si>
  <si>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</si>
  <si>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</si>
  <si>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</si>
  <si>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</si>
  <si>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</si>
  <si>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</si>
  <si>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</si>
  <si>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</si>
  <si>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</si>
  <si>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</si>
  <si>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</si>
  <si>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</si>
  <si>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</si>
  <si>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</si>
  <si>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</si>
  <si>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</si>
  <si>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</si>
  <si>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</si>
  <si>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</si>
  <si>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</si>
  <si>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</si>
  <si>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</si>
  <si>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</si>
  <si>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</si>
  <si>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</si>
  <si>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</si>
  <si>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</si>
  <si>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</si>
  <si>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</si>
  <si>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</si>
  <si>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</si>
  <si>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</si>
  <si>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</si>
  <si>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</si>
  <si>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</si>
  <si>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</si>
  <si>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</si>
  <si>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</si>
  <si>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</si>
  <si>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</si>
  <si>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</si>
  <si>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</si>
  <si>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</si>
  <si>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(bare grain,no fuse paper)</t>
  </si>
  <si>
    <t>Uninhibited Grain Kn Calculator</t>
  </si>
  <si>
    <t>This sample uses decimal inches, but millimeters works fine too.</t>
  </si>
  <si>
    <t>Amp C, gain set at 47 ohms</t>
  </si>
  <si>
    <t>Single grain, uninhibited</t>
  </si>
  <si>
    <t>End</t>
  </si>
  <si>
    <t>10 seconds/inch at 1 atm</t>
  </si>
  <si>
    <t>Jonathan Carter, steel, no erosion</t>
  </si>
  <si>
    <t>Data from 500lbf test stand, INA 125 amp C, gain set at 47 ohms, switch 4</t>
  </si>
  <si>
    <t>KNO3/Sucrose made with "98.5% pure" KNO3</t>
  </si>
  <si>
    <t>Tested on 500lbf load cell stand</t>
  </si>
  <si>
    <t>38-240 casing</t>
  </si>
  <si>
    <t xml:space="preserve">Single uninhibited grain, with fuse paper wrapper </t>
  </si>
  <si>
    <t>K45 thru K48 - using this value</t>
  </si>
  <si>
    <t>Tested on 500lbf test stand</t>
  </si>
  <si>
    <t>Time</t>
  </si>
  <si>
    <t>&lt;forgot to measure this one</t>
  </si>
  <si>
    <t>&lt;these numbers are from</t>
  </si>
  <si>
    <t>&lt;second grain made in same mold right afterward</t>
  </si>
  <si>
    <t>KN/Sucrose, dipped in Minwax polyurethane spar varnish the night before.</t>
  </si>
  <si>
    <t>12/24/07A</t>
  </si>
  <si>
    <t>12-24-07B</t>
  </si>
  <si>
    <t>Similar to 12-24-07A except that grain has been shortened, cut end covered with wax</t>
  </si>
  <si>
    <t>&lt;not weightd, estimated</t>
  </si>
  <si>
    <t xml:space="preserve">plain fuse paper used to ignite about 1/2 gram of rcandy chunks dropped into motor.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</si>
</sst>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casing, uninhibited grain, polyurethane coating</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Data!$B$10:$B$275</c:f>
              <c:numCache>
                <c:ptCount val="266"/>
                <c:pt idx="0">
                  <c:v>2.7545852000002147E-05</c:v>
                </c:pt>
                <c:pt idx="1">
                  <c:v>-0.08978113537000001</c:v>
                </c:pt>
                <c:pt idx="2">
                  <c:v>-0.029908681222</c:v>
                </c:pt>
                <c:pt idx="3">
                  <c:v>0.0599</c:v>
                </c:pt>
                <c:pt idx="4">
                  <c:v>2.7545852000002147E-05</c:v>
                </c:pt>
                <c:pt idx="5">
                  <c:v>-0.059844908296</c:v>
                </c:pt>
                <c:pt idx="6">
                  <c:v>2.7545852000002147E-05</c:v>
                </c:pt>
                <c:pt idx="7">
                  <c:v>0.089836227074</c:v>
                </c:pt>
                <c:pt idx="8">
                  <c:v>0.0599</c:v>
                </c:pt>
                <c:pt idx="9">
                  <c:v>-0.029908681222</c:v>
                </c:pt>
                <c:pt idx="10">
                  <c:v>0.029963772926000002</c:v>
                </c:pt>
                <c:pt idx="11">
                  <c:v>0.119772454148</c:v>
                </c:pt>
                <c:pt idx="12">
                  <c:v>0.089836227074</c:v>
                </c:pt>
                <c:pt idx="13">
                  <c:v>2.7545852000002147E-05</c:v>
                </c:pt>
                <c:pt idx="14">
                  <c:v>0.089836227074</c:v>
                </c:pt>
                <c:pt idx="15">
                  <c:v>0.179644908296</c:v>
                </c:pt>
                <c:pt idx="16">
                  <c:v>0.119772454148</c:v>
                </c:pt>
                <c:pt idx="17">
                  <c:v>0.089836227074</c:v>
                </c:pt>
                <c:pt idx="18">
                  <c:v>0.149708681222</c:v>
                </c:pt>
                <c:pt idx="19">
                  <c:v>0.23951736244400001</c:v>
                </c:pt>
                <c:pt idx="20">
                  <c:v>0.20958113537000003</c:v>
                </c:pt>
                <c:pt idx="21">
                  <c:v>0.179644908296</c:v>
                </c:pt>
                <c:pt idx="22">
                  <c:v>0.23951736244400001</c:v>
                </c:pt>
                <c:pt idx="23">
                  <c:v>0.32931868652</c:v>
                </c:pt>
                <c:pt idx="24">
                  <c:v>0.32931868652</c:v>
                </c:pt>
                <c:pt idx="25">
                  <c:v>0.26945358951799997</c:v>
                </c:pt>
                <c:pt idx="26">
                  <c:v>0.38920585496000004</c:v>
                </c:pt>
                <c:pt idx="27">
                  <c:v>0.53887472842</c:v>
                </c:pt>
                <c:pt idx="28">
                  <c:v>0.50895566802</c:v>
                </c:pt>
                <c:pt idx="29">
                  <c:v>0.53887472842</c:v>
                </c:pt>
                <c:pt idx="30">
                  <c:v>0.6885681257</c:v>
                </c:pt>
                <c:pt idx="31">
                  <c:v>0.9280432279999999</c:v>
                </c:pt>
                <c:pt idx="32">
                  <c:v>2.06562966634</c:v>
                </c:pt>
                <c:pt idx="33">
                  <c:v>0.119772454148</c:v>
                </c:pt>
                <c:pt idx="34">
                  <c:v>3.8019896938</c:v>
                </c:pt>
                <c:pt idx="35">
                  <c:v>4.4006161399999995</c:v>
                </c:pt>
                <c:pt idx="36">
                  <c:v>3.3230394892</c:v>
                </c:pt>
                <c:pt idx="37">
                  <c:v>4.0712612374</c:v>
                </c:pt>
                <c:pt idx="38">
                  <c:v>4.0712612374</c:v>
                </c:pt>
                <c:pt idx="39">
                  <c:v>3.9216659354</c:v>
                </c:pt>
                <c:pt idx="40">
                  <c:v>3.38287761</c:v>
                </c:pt>
                <c:pt idx="41">
                  <c:v>3.2330370698</c:v>
                </c:pt>
                <c:pt idx="42">
                  <c:v>3.532472912</c:v>
                </c:pt>
                <c:pt idx="43">
                  <c:v>4.2809398984</c:v>
                </c:pt>
                <c:pt idx="44">
                  <c:v>4.4006161399999995</c:v>
                </c:pt>
                <c:pt idx="45">
                  <c:v>4.7898091634</c:v>
                </c:pt>
                <c:pt idx="46">
                  <c:v>5.2089212472</c:v>
                </c:pt>
                <c:pt idx="47">
                  <c:v>5.4485189686</c:v>
                </c:pt>
                <c:pt idx="48">
                  <c:v>5.1790021868</c:v>
                </c:pt>
                <c:pt idx="49">
                  <c:v>5.3585165492</c:v>
                </c:pt>
                <c:pt idx="50">
                  <c:v>5.5083570894000005</c:v>
                </c:pt>
                <c:pt idx="51">
                  <c:v>5.5681952102</c:v>
                </c:pt>
                <c:pt idx="52">
                  <c:v>5.5083570894000005</c:v>
                </c:pt>
                <c:pt idx="53">
                  <c:v>5.6579523914</c:v>
                </c:pt>
                <c:pt idx="54">
                  <c:v>5.9274691732</c:v>
                </c:pt>
                <c:pt idx="55">
                  <c:v>6.3166621966</c:v>
                </c:pt>
                <c:pt idx="56">
                  <c:v>6.256824075800001</c:v>
                </c:pt>
                <c:pt idx="57">
                  <c:v>6.2266597772</c:v>
                </c:pt>
                <c:pt idx="58">
                  <c:v>6.286743136200001</c:v>
                </c:pt>
                <c:pt idx="59">
                  <c:v>6.4662574986</c:v>
                </c:pt>
                <c:pt idx="60">
                  <c:v>6.675936159600001</c:v>
                </c:pt>
                <c:pt idx="61">
                  <c:v>6.825531461600001</c:v>
                </c:pt>
                <c:pt idx="62">
                  <c:v>7.1848054246</c:v>
                </c:pt>
                <c:pt idx="63">
                  <c:v>7.3942388474000005</c:v>
                </c:pt>
                <c:pt idx="64">
                  <c:v>7.4241579078</c:v>
                </c:pt>
                <c:pt idx="65">
                  <c:v>7.7535128104</c:v>
                </c:pt>
                <c:pt idx="66">
                  <c:v>8.142705833800001</c:v>
                </c:pt>
                <c:pt idx="67">
                  <c:v>8.472060736400001</c:v>
                </c:pt>
                <c:pt idx="68">
                  <c:v>8.202543954600001</c:v>
                </c:pt>
                <c:pt idx="69">
                  <c:v>8.082867713</c:v>
                </c:pt>
                <c:pt idx="70">
                  <c:v>7.9931105318</c:v>
                </c:pt>
                <c:pt idx="71">
                  <c:v>7.9931105318</c:v>
                </c:pt>
                <c:pt idx="72">
                  <c:v>8.0230295922</c:v>
                </c:pt>
                <c:pt idx="73">
                  <c:v>8.142705833800001</c:v>
                </c:pt>
                <c:pt idx="74">
                  <c:v>8.202543954600001</c:v>
                </c:pt>
                <c:pt idx="75">
                  <c:v>8.142705833800001</c:v>
                </c:pt>
                <c:pt idx="76">
                  <c:v>8.0529486526</c:v>
                </c:pt>
                <c:pt idx="77">
                  <c:v>8.112786773400002</c:v>
                </c:pt>
                <c:pt idx="78">
                  <c:v>8.262382075400001</c:v>
                </c:pt>
                <c:pt idx="79">
                  <c:v>8.5318988572</c:v>
                </c:pt>
                <c:pt idx="80">
                  <c:v>8.591736978</c:v>
                </c:pt>
                <c:pt idx="81">
                  <c:v>8.6515750988</c:v>
                </c:pt>
                <c:pt idx="82">
                  <c:v>8.891172820200001</c:v>
                </c:pt>
                <c:pt idx="83">
                  <c:v>9.100606243</c:v>
                </c:pt>
                <c:pt idx="84">
                  <c:v>9.190363424200001</c:v>
                </c:pt>
                <c:pt idx="85">
                  <c:v>9.4299611456</c:v>
                </c:pt>
                <c:pt idx="86">
                  <c:v>9.669558867000001</c:v>
                </c:pt>
                <c:pt idx="87">
                  <c:v>9.938830410600001</c:v>
                </c:pt>
                <c:pt idx="88">
                  <c:v>10.058506652200002</c:v>
                </c:pt>
                <c:pt idx="89">
                  <c:v>10.148509071600001</c:v>
                </c:pt>
                <c:pt idx="90">
                  <c:v>10.3878615548</c:v>
                </c:pt>
                <c:pt idx="91">
                  <c:v>10.597540215800002</c:v>
                </c:pt>
                <c:pt idx="92">
                  <c:v>10.747135517800002</c:v>
                </c:pt>
                <c:pt idx="93">
                  <c:v>10.926895118400001</c:v>
                </c:pt>
                <c:pt idx="94">
                  <c:v>11.196166662000001</c:v>
                </c:pt>
                <c:pt idx="95">
                  <c:v>11.705035927</c:v>
                </c:pt>
                <c:pt idx="96">
                  <c:v>11.914714588</c:v>
                </c:pt>
                <c:pt idx="97">
                  <c:v>12.183986131600001</c:v>
                </c:pt>
                <c:pt idx="98">
                  <c:v>12.603098215400001</c:v>
                </c:pt>
                <c:pt idx="99">
                  <c:v>13.1122127186</c:v>
                </c:pt>
                <c:pt idx="100">
                  <c:v>13.591162923200002</c:v>
                </c:pt>
                <c:pt idx="101">
                  <c:v>14.1000321882</c:v>
                </c:pt>
                <c:pt idx="102">
                  <c:v>14.908337295399999</c:v>
                </c:pt>
                <c:pt idx="103">
                  <c:v>16.1357544864</c:v>
                </c:pt>
                <c:pt idx="104">
                  <c:v>17.7222004022</c:v>
                </c:pt>
                <c:pt idx="105">
                  <c:v>19.278972495799998</c:v>
                </c:pt>
                <c:pt idx="106">
                  <c:v>21.2847757336</c:v>
                </c:pt>
                <c:pt idx="107">
                  <c:v>23.559850515</c:v>
                </c:pt>
                <c:pt idx="108">
                  <c:v>26.013458706</c:v>
                </c:pt>
                <c:pt idx="109">
                  <c:v>28.978388544</c:v>
                </c:pt>
                <c:pt idx="110">
                  <c:v>32.242508986</c:v>
                </c:pt>
                <c:pt idx="111">
                  <c:v>36.163867804</c:v>
                </c:pt>
                <c:pt idx="112">
                  <c:v>36.131986838</c:v>
                </c:pt>
                <c:pt idx="113">
                  <c:v>39.096916676</c:v>
                </c:pt>
                <c:pt idx="114">
                  <c:v>42.540061004</c:v>
                </c:pt>
                <c:pt idx="115">
                  <c:v>44.27634746</c:v>
                </c:pt>
                <c:pt idx="116">
                  <c:v>46.100919667999996</c:v>
                </c:pt>
                <c:pt idx="117">
                  <c:v>47.86908709</c:v>
                </c:pt>
                <c:pt idx="118">
                  <c:v>50.802135962</c:v>
                </c:pt>
                <c:pt idx="119">
                  <c:v>52.717446304000006</c:v>
                </c:pt>
                <c:pt idx="120">
                  <c:v>54.394875592</c:v>
                </c:pt>
                <c:pt idx="121">
                  <c:v>54.963828215999996</c:v>
                </c:pt>
                <c:pt idx="122">
                  <c:v>56.219447800000005</c:v>
                </c:pt>
                <c:pt idx="123">
                  <c:v>57.597686484</c:v>
                </c:pt>
                <c:pt idx="124">
                  <c:v>59.243234806000004</c:v>
                </c:pt>
                <c:pt idx="125">
                  <c:v>59.662592128</c:v>
                </c:pt>
                <c:pt idx="126">
                  <c:v>59.574306376</c:v>
                </c:pt>
                <c:pt idx="127">
                  <c:v>59.662592128</c:v>
                </c:pt>
                <c:pt idx="128">
                  <c:v>59.574306376</c:v>
                </c:pt>
                <c:pt idx="129">
                  <c:v>58.885187034</c:v>
                </c:pt>
                <c:pt idx="130">
                  <c:v>58.495258296</c:v>
                </c:pt>
                <c:pt idx="131">
                  <c:v>57.776710369999996</c:v>
                </c:pt>
                <c:pt idx="132">
                  <c:v>57.269067296</c:v>
                </c:pt>
                <c:pt idx="133">
                  <c:v>57.298495880000004</c:v>
                </c:pt>
                <c:pt idx="134">
                  <c:v>57.02873386</c:v>
                </c:pt>
                <c:pt idx="135">
                  <c:v>56.400924068</c:v>
                </c:pt>
                <c:pt idx="136">
                  <c:v>56.219447800000005</c:v>
                </c:pt>
                <c:pt idx="137">
                  <c:v>55.981566746</c:v>
                </c:pt>
                <c:pt idx="138">
                  <c:v>55.741233310000005</c:v>
                </c:pt>
                <c:pt idx="139">
                  <c:v>55.383185538</c:v>
                </c:pt>
                <c:pt idx="140">
                  <c:v>54.215851705999995</c:v>
                </c:pt>
                <c:pt idx="141">
                  <c:v>53.884780135999996</c:v>
                </c:pt>
                <c:pt idx="142">
                  <c:v>53.43599423</c:v>
                </c:pt>
                <c:pt idx="143">
                  <c:v>53.166232210000004</c:v>
                </c:pt>
                <c:pt idx="144">
                  <c:v>53.107375042</c:v>
                </c:pt>
                <c:pt idx="145">
                  <c:v>52.658589136</c:v>
                </c:pt>
                <c:pt idx="146">
                  <c:v>52.14849368</c:v>
                </c:pt>
                <c:pt idx="147">
                  <c:v>51.550112472</c:v>
                </c:pt>
                <c:pt idx="148">
                  <c:v>50.502945358000005</c:v>
                </c:pt>
                <c:pt idx="149">
                  <c:v>49.45577824400001</c:v>
                </c:pt>
                <c:pt idx="150">
                  <c:v>49.215444808</c:v>
                </c:pt>
                <c:pt idx="151">
                  <c:v>48.587635016</c:v>
                </c:pt>
                <c:pt idx="152">
                  <c:v>47.628753654</c:v>
                </c:pt>
                <c:pt idx="153">
                  <c:v>47.089229614</c:v>
                </c:pt>
                <c:pt idx="154">
                  <c:v>46.52027699</c:v>
                </c:pt>
                <c:pt idx="155">
                  <c:v>45.443681292</c:v>
                </c:pt>
                <c:pt idx="156">
                  <c:v>44.425942762</c:v>
                </c:pt>
                <c:pt idx="157">
                  <c:v>43.977156856</c:v>
                </c:pt>
                <c:pt idx="158">
                  <c:v>42.211441816000004</c:v>
                </c:pt>
                <c:pt idx="159">
                  <c:v>39.575131166</c:v>
                </c:pt>
                <c:pt idx="160">
                  <c:v>38.437225917999996</c:v>
                </c:pt>
                <c:pt idx="161">
                  <c:v>36.34289169</c:v>
                </c:pt>
                <c:pt idx="162">
                  <c:v>35.234415026</c:v>
                </c:pt>
                <c:pt idx="163">
                  <c:v>35.26384361</c:v>
                </c:pt>
                <c:pt idx="164">
                  <c:v>34.128390744</c:v>
                </c:pt>
                <c:pt idx="165">
                  <c:v>33.260247516</c:v>
                </c:pt>
                <c:pt idx="166">
                  <c:v>33.01991408</c:v>
                </c:pt>
                <c:pt idx="167">
                  <c:v>31.823151663999997</c:v>
                </c:pt>
                <c:pt idx="168">
                  <c:v>30.805413134000002</c:v>
                </c:pt>
                <c:pt idx="169">
                  <c:v>29.937269905999997</c:v>
                </c:pt>
                <c:pt idx="170">
                  <c:v>29.42717445</c:v>
                </c:pt>
                <c:pt idx="171">
                  <c:v>28.559031221999998</c:v>
                </c:pt>
                <c:pt idx="172">
                  <c:v>27.752197543999998</c:v>
                </c:pt>
                <c:pt idx="173">
                  <c:v>27.332840222</c:v>
                </c:pt>
                <c:pt idx="174">
                  <c:v>26.702578048</c:v>
                </c:pt>
                <c:pt idx="175">
                  <c:v>26.552982746</c:v>
                </c:pt>
                <c:pt idx="176">
                  <c:v>25.746149068</c:v>
                </c:pt>
                <c:pt idx="177">
                  <c:v>25.057029726000003</c:v>
                </c:pt>
                <c:pt idx="178">
                  <c:v>25.086458309999998</c:v>
                </c:pt>
                <c:pt idx="179">
                  <c:v>24.728410538</c:v>
                </c:pt>
                <c:pt idx="180">
                  <c:v>24.2484793806</c:v>
                </c:pt>
                <c:pt idx="181">
                  <c:v>24.038800719599998</c:v>
                </c:pt>
                <c:pt idx="182">
                  <c:v>23.6496076962</c:v>
                </c:pt>
                <c:pt idx="183">
                  <c:v>23.949043538399998</c:v>
                </c:pt>
                <c:pt idx="184">
                  <c:v>22.691707287</c:v>
                </c:pt>
                <c:pt idx="185">
                  <c:v>22.03324272</c:v>
                </c:pt>
                <c:pt idx="186">
                  <c:v>21.7637259382</c:v>
                </c:pt>
                <c:pt idx="187">
                  <c:v>21.3745329148</c:v>
                </c:pt>
                <c:pt idx="188">
                  <c:v>20.955420830999998</c:v>
                </c:pt>
                <c:pt idx="189">
                  <c:v>20.596146868</c:v>
                </c:pt>
                <c:pt idx="190">
                  <c:v>20.087277603</c:v>
                </c:pt>
                <c:pt idx="191">
                  <c:v>20.0573585426</c:v>
                </c:pt>
                <c:pt idx="192">
                  <c:v>19.5484892776</c:v>
                </c:pt>
                <c:pt idx="193">
                  <c:v>18.8299413516</c:v>
                </c:pt>
                <c:pt idx="194">
                  <c:v>18.5604245698</c:v>
                </c:pt>
                <c:pt idx="195">
                  <c:v>18.201395845</c:v>
                </c:pt>
                <c:pt idx="196">
                  <c:v>17.482847919</c:v>
                </c:pt>
                <c:pt idx="197">
                  <c:v>17.123573955999998</c:v>
                </c:pt>
                <c:pt idx="198">
                  <c:v>16.764299993</c:v>
                </c:pt>
                <c:pt idx="199">
                  <c:v>16.255430728</c:v>
                </c:pt>
                <c:pt idx="200">
                  <c:v>15.5668018624</c:v>
                </c:pt>
                <c:pt idx="201">
                  <c:v>14.878418235</c:v>
                </c:pt>
                <c:pt idx="202">
                  <c:v>14.159870309</c:v>
                </c:pt>
                <c:pt idx="203">
                  <c:v>13.591162923200002</c:v>
                </c:pt>
                <c:pt idx="204">
                  <c:v>12.752938755600002</c:v>
                </c:pt>
                <c:pt idx="205">
                  <c:v>11.974552708800001</c:v>
                </c:pt>
                <c:pt idx="206">
                  <c:v>11.1662476016</c:v>
                </c:pt>
                <c:pt idx="207">
                  <c:v>10.8069736386</c:v>
                </c:pt>
                <c:pt idx="208">
                  <c:v>10.208347192400002</c:v>
                </c:pt>
                <c:pt idx="209">
                  <c:v>9.4000420852</c:v>
                </c:pt>
                <c:pt idx="210">
                  <c:v>8.8612537598</c:v>
                </c:pt>
                <c:pt idx="211">
                  <c:v>8.112786773400002</c:v>
                </c:pt>
                <c:pt idx="212">
                  <c:v>7.2147244850000005</c:v>
                </c:pt>
                <c:pt idx="213">
                  <c:v>6.4662574986</c:v>
                </c:pt>
                <c:pt idx="214">
                  <c:v>5.837711992</c:v>
                </c:pt>
                <c:pt idx="215">
                  <c:v>5.268759368</c:v>
                </c:pt>
                <c:pt idx="216">
                  <c:v>4.9994878244</c:v>
                </c:pt>
                <c:pt idx="217">
                  <c:v>4.4305352004</c:v>
                </c:pt>
                <c:pt idx="218">
                  <c:v>3.8618278146</c:v>
                </c:pt>
                <c:pt idx="219">
                  <c:v>3.4427157308000003</c:v>
                </c:pt>
                <c:pt idx="220">
                  <c:v>2.8440892846</c:v>
                </c:pt>
                <c:pt idx="221">
                  <c:v>2.27518570824</c:v>
                </c:pt>
                <c:pt idx="222">
                  <c:v>1.8261300402200003</c:v>
                </c:pt>
                <c:pt idx="223">
                  <c:v>1.5866549379200001</c:v>
                </c:pt>
                <c:pt idx="224">
                  <c:v>0.98793039644</c:v>
                </c:pt>
                <c:pt idx="225">
                  <c:v>0.44906849958000006</c:v>
                </c:pt>
                <c:pt idx="226">
                  <c:v>0.35926227074000006</c:v>
                </c:pt>
                <c:pt idx="227">
                  <c:v>0.38920585496000004</c:v>
                </c:pt>
                <c:pt idx="228">
                  <c:v>0.20958113537000003</c:v>
                </c:pt>
                <c:pt idx="229">
                  <c:v>2.7545852000002147E-05</c:v>
                </c:pt>
                <c:pt idx="230">
                  <c:v>2.7545852000002147E-05</c:v>
                </c:pt>
                <c:pt idx="231">
                  <c:v>0.0599</c:v>
                </c:pt>
                <c:pt idx="232">
                  <c:v>0.029963772926000002</c:v>
                </c:pt>
                <c:pt idx="233">
                  <c:v>-0.059844908296</c:v>
                </c:pt>
                <c:pt idx="234">
                  <c:v>-0.029908681222</c:v>
                </c:pt>
                <c:pt idx="235">
                  <c:v>0.029963772926000002</c:v>
                </c:pt>
                <c:pt idx="236">
                  <c:v>-0.08978113537000001</c:v>
                </c:pt>
                <c:pt idx="237">
                  <c:v>-0.20951868652</c:v>
                </c:pt>
                <c:pt idx="238">
                  <c:v>-0.14965358951799998</c:v>
                </c:pt>
                <c:pt idx="239">
                  <c:v>2.7545852000002147E-05</c:v>
                </c:pt>
                <c:pt idx="240">
                  <c:v>-0.029908681222</c:v>
                </c:pt>
                <c:pt idx="241">
                  <c:v>-0.08978113537000001</c:v>
                </c:pt>
                <c:pt idx="242">
                  <c:v>-0.08978113537000001</c:v>
                </c:pt>
                <c:pt idx="243">
                  <c:v>-0.029908681222</c:v>
                </c:pt>
                <c:pt idx="244">
                  <c:v>-0.08978113537000001</c:v>
                </c:pt>
                <c:pt idx="245">
                  <c:v>-0.179589816592</c:v>
                </c:pt>
                <c:pt idx="246">
                  <c:v>-0.059844908296</c:v>
                </c:pt>
                <c:pt idx="247">
                  <c:v>2.7545852000002147E-05</c:v>
                </c:pt>
                <c:pt idx="248">
                  <c:v>-0.059844908296</c:v>
                </c:pt>
                <c:pt idx="249">
                  <c:v>-0.119717362444</c:v>
                </c:pt>
                <c:pt idx="250">
                  <c:v>-0.08978113537000001</c:v>
                </c:pt>
                <c:pt idx="251">
                  <c:v>2.7545852000002147E-05</c:v>
                </c:pt>
                <c:pt idx="252">
                  <c:v>-0.08978113537000001</c:v>
                </c:pt>
                <c:pt idx="253">
                  <c:v>-0.14965358951799998</c:v>
                </c:pt>
                <c:pt idx="254">
                  <c:v>-0.08978113537000001</c:v>
                </c:pt>
                <c:pt idx="255">
                  <c:v>0.029963772926000002</c:v>
                </c:pt>
                <c:pt idx="256">
                  <c:v>-0.059844908296</c:v>
                </c:pt>
                <c:pt idx="257">
                  <c:v>-0.119717362444</c:v>
                </c:pt>
                <c:pt idx="258">
                  <c:v>-0.08978113537000001</c:v>
                </c:pt>
                <c:pt idx="259">
                  <c:v>2.7545852000002147E-05</c:v>
                </c:pt>
                <c:pt idx="260">
                  <c:v>-0.08978113537000001</c:v>
                </c:pt>
                <c:pt idx="261">
                  <c:v>-0.08978113537000001</c:v>
                </c:pt>
                <c:pt idx="262">
                  <c:v>-0.059844908296</c:v>
                </c:pt>
                <c:pt idx="263">
                  <c:v>-0.029908681222</c:v>
                </c:pt>
                <c:pt idx="264">
                  <c:v>-0.08978113537000001</c:v>
                </c:pt>
                <c:pt idx="265">
                  <c:v>-0.119717362444</c:v>
                </c:pt>
              </c:numCache>
            </c:numRef>
          </c:val>
          <c:smooth val="0"/>
        </c:ser>
        <c:axId val="16667552"/>
        <c:axId val="15790241"/>
      </c:lineChart>
      <c:catAx>
        <c:axId val="16667552"/>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15790241"/>
        <c:crosses val="autoZero"/>
        <c:auto val="1"/>
        <c:lblOffset val="100"/>
        <c:noMultiLvlLbl val="0"/>
      </c:catAx>
      <c:valAx>
        <c:axId val="15790241"/>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16667552"/>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7894442"/>
        <c:axId val="3941115"/>
      </c:lineChart>
      <c:catAx>
        <c:axId val="7894442"/>
        <c:scaling>
          <c:orientation val="minMax"/>
        </c:scaling>
        <c:axPos val="b"/>
        <c:delete val="0"/>
        <c:numFmt formatCode="General" sourceLinked="1"/>
        <c:majorTickMark val="out"/>
        <c:minorTickMark val="none"/>
        <c:tickLblPos val="nextTo"/>
        <c:crossAx val="3941115"/>
        <c:crosses val="autoZero"/>
        <c:auto val="1"/>
        <c:lblOffset val="100"/>
        <c:noMultiLvlLbl val="0"/>
      </c:catAx>
      <c:valAx>
        <c:axId val="3941115"/>
        <c:scaling>
          <c:orientation val="minMax"/>
          <c:max val="50"/>
          <c:min val="0"/>
        </c:scaling>
        <c:axPos val="l"/>
        <c:majorGridlines/>
        <c:delete val="0"/>
        <c:numFmt formatCode="0.00" sourceLinked="0"/>
        <c:majorTickMark val="out"/>
        <c:minorTickMark val="none"/>
        <c:tickLblPos val="nextTo"/>
        <c:crossAx val="7894442"/>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Data!$B$10:$B$275</c:f>
              <c:numCache/>
            </c:numRef>
          </c:val>
          <c:smooth val="0"/>
        </c:ser>
        <c:marker val="1"/>
        <c:axId val="35470036"/>
        <c:axId val="50794869"/>
      </c:lineChart>
      <c:catAx>
        <c:axId val="35470036"/>
        <c:scaling>
          <c:orientation val="minMax"/>
        </c:scaling>
        <c:axPos val="b"/>
        <c:delete val="0"/>
        <c:numFmt formatCode="General" sourceLinked="1"/>
        <c:majorTickMark val="out"/>
        <c:minorTickMark val="none"/>
        <c:tickLblPos val="nextTo"/>
        <c:crossAx val="50794869"/>
        <c:crosses val="autoZero"/>
        <c:auto val="1"/>
        <c:lblOffset val="100"/>
        <c:noMultiLvlLbl val="0"/>
      </c:catAx>
      <c:valAx>
        <c:axId val="50794869"/>
        <c:scaling>
          <c:orientation val="minMax"/>
        </c:scaling>
        <c:axPos val="l"/>
        <c:majorGridlines/>
        <c:delete val="0"/>
        <c:numFmt formatCode="General" sourceLinked="1"/>
        <c:majorTickMark val="out"/>
        <c:minorTickMark val="none"/>
        <c:tickLblPos val="nextTo"/>
        <c:crossAx val="35470036"/>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365"/>
          <c:w val="0.835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numRef>
          </c:val>
          <c:smooth val="0"/>
        </c:ser>
        <c:axId val="54500638"/>
        <c:axId val="20743695"/>
      </c:lineChart>
      <c:catAx>
        <c:axId val="54500638"/>
        <c:scaling>
          <c:orientation val="minMax"/>
        </c:scaling>
        <c:axPos val="b"/>
        <c:delete val="0"/>
        <c:numFmt formatCode="General" sourceLinked="1"/>
        <c:majorTickMark val="out"/>
        <c:minorTickMark val="none"/>
        <c:tickLblPos val="nextTo"/>
        <c:crossAx val="20743695"/>
        <c:crosses val="autoZero"/>
        <c:auto val="1"/>
        <c:lblOffset val="100"/>
        <c:noMultiLvlLbl val="0"/>
      </c:catAx>
      <c:valAx>
        <c:axId val="20743695"/>
        <c:scaling>
          <c:orientation val="minMax"/>
          <c:max val="350"/>
          <c:min val="0"/>
        </c:scaling>
        <c:axPos val="l"/>
        <c:majorGridlines/>
        <c:delete val="0"/>
        <c:numFmt formatCode="0" sourceLinked="0"/>
        <c:majorTickMark val="out"/>
        <c:minorTickMark val="none"/>
        <c:tickLblPos val="nextTo"/>
        <c:crossAx val="54500638"/>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365"/>
          <c:w val="0.835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numRef>
          </c:val>
          <c:smooth val="0"/>
        </c:ser>
        <c:axId val="52475528"/>
        <c:axId val="2517705"/>
      </c:lineChart>
      <c:catAx>
        <c:axId val="52475528"/>
        <c:scaling>
          <c:orientation val="minMax"/>
        </c:scaling>
        <c:axPos val="b"/>
        <c:delete val="0"/>
        <c:numFmt formatCode="General" sourceLinked="1"/>
        <c:majorTickMark val="out"/>
        <c:minorTickMark val="none"/>
        <c:tickLblPos val="nextTo"/>
        <c:crossAx val="2517705"/>
        <c:crosses val="autoZero"/>
        <c:auto val="1"/>
        <c:lblOffset val="100"/>
        <c:noMultiLvlLbl val="0"/>
      </c:catAx>
      <c:valAx>
        <c:axId val="2517705"/>
        <c:scaling>
          <c:orientation val="minMax"/>
          <c:max val="350"/>
          <c:min val="0"/>
        </c:scaling>
        <c:axPos val="l"/>
        <c:majorGridlines/>
        <c:delete val="0"/>
        <c:numFmt formatCode="0" sourceLinked="0"/>
        <c:majorTickMark val="out"/>
        <c:minorTickMark val="none"/>
        <c:tickLblPos val="nextTo"/>
        <c:crossAx val="52475528"/>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11</xdr:row>
      <xdr:rowOff>142875</xdr:rowOff>
    </xdr:from>
    <xdr:to>
      <xdr:col>12</xdr:col>
      <xdr:colOff>85725</xdr:colOff>
      <xdr:row>31</xdr:row>
      <xdr:rowOff>152400</xdr:rowOff>
    </xdr:to>
    <xdr:graphicFrame>
      <xdr:nvGraphicFramePr>
        <xdr:cNvPr id="1" name="Chart 1"/>
        <xdr:cNvGraphicFramePr/>
      </xdr:nvGraphicFramePr>
      <xdr:xfrm>
        <a:off x="2638425" y="192405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Grain dipped in Minwax polyurethane spar varnish the night before, which seems to make it impervious to both moisture and ignition.
Since the last grain was too long, I put this one on the chop saw to remove 1/4th inch.  But the end broke, leaving a wedge-shaped end.  Decided to fire it anyway.  Dipped the cut end in melted paraffin to make it about as hard to ignite as the varnished surfaces.  This one fits in the casing with room to spare.  
Ignition accomplished by dropping chips of rcandy down into the motor, perhaps 1/2 to 1 gram's worth
Low Kn of 92 is dismal, perhaps still due to the long step up to pressure.  thought to be because of this step.  
Jimmy
12/25/07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200650"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3716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38137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562975"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448050"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409950"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409950"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409950"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419475"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200650"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3716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38137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562975"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448050"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409950"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409950"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409950"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419475"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net/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175</v>
      </c>
      <c r="B1" t="s">
        <v>163</v>
      </c>
    </row>
    <row r="2" ht="12.75">
      <c r="B2" t="s">
        <v>166</v>
      </c>
    </row>
    <row r="3" ht="12.75">
      <c r="B3" t="s">
        <v>178</v>
      </c>
    </row>
    <row r="4" ht="12.75">
      <c r="B4" t="s">
        <v>164</v>
      </c>
    </row>
    <row r="5" ht="12.75">
      <c r="B5" t="s">
        <v>165</v>
      </c>
    </row>
    <row r="6" ht="12.75">
      <c r="B6" t="s">
        <v>176</v>
      </c>
    </row>
    <row r="8" spans="3:7" ht="12.75">
      <c r="C8" t="s">
        <v>6</v>
      </c>
      <c r="F8" t="s">
        <v>6</v>
      </c>
      <c r="G8" t="s">
        <v>6</v>
      </c>
    </row>
    <row r="9" spans="9:13" ht="12.75">
      <c r="I9" t="s">
        <v>47</v>
      </c>
      <c r="J9">
        <v>1</v>
      </c>
      <c r="K9">
        <v>2</v>
      </c>
      <c r="L9">
        <v>3</v>
      </c>
      <c r="M9">
        <v>4</v>
      </c>
    </row>
    <row r="10" spans="9:10" ht="12.75">
      <c r="I10" t="s">
        <v>13</v>
      </c>
      <c r="J10" s="5" t="s">
        <v>158</v>
      </c>
    </row>
    <row r="11" spans="9:10" ht="12.75">
      <c r="I11" t="s">
        <v>14</v>
      </c>
      <c r="J11" t="s">
        <v>173</v>
      </c>
    </row>
    <row r="12" spans="9:10" ht="12.75">
      <c r="I12" t="s">
        <v>15</v>
      </c>
      <c r="J12" t="s">
        <v>160</v>
      </c>
    </row>
    <row r="13" spans="11:19" ht="12.75">
      <c r="K13" t="s">
        <v>6</v>
      </c>
      <c r="N13" t="s">
        <v>42</v>
      </c>
      <c r="P13" t="s">
        <v>56</v>
      </c>
      <c r="R13">
        <v>0.56</v>
      </c>
      <c r="S13" t="s">
        <v>43</v>
      </c>
    </row>
    <row r="14" spans="9:16" ht="12.75">
      <c r="I14" t="s">
        <v>18</v>
      </c>
      <c r="J14">
        <v>3.22</v>
      </c>
      <c r="K14" t="s">
        <v>170</v>
      </c>
      <c r="N14" s="1">
        <f>SUM(J14:M14)</f>
        <v>3.22</v>
      </c>
      <c r="O14" t="s">
        <v>11</v>
      </c>
      <c r="P14" t="s">
        <v>6</v>
      </c>
    </row>
    <row r="15" spans="9:16" ht="12.75">
      <c r="I15" t="s">
        <v>16</v>
      </c>
      <c r="J15">
        <v>1.183</v>
      </c>
      <c r="K15" t="s">
        <v>171</v>
      </c>
      <c r="N15" s="1">
        <f>AVERAGE(J15:M15)</f>
        <v>1.183</v>
      </c>
      <c r="O15" t="s">
        <v>11</v>
      </c>
      <c r="P15" t="s">
        <v>6</v>
      </c>
    </row>
    <row r="16" spans="9:15" ht="12.75">
      <c r="I16" t="s">
        <v>17</v>
      </c>
      <c r="J16">
        <v>0.44</v>
      </c>
      <c r="K16" t="s">
        <v>172</v>
      </c>
      <c r="N16" s="1">
        <f>AVERAGE(J16:M16)</f>
        <v>0.44</v>
      </c>
      <c r="O16" t="s">
        <v>51</v>
      </c>
    </row>
    <row r="17" spans="9:16" ht="12.75">
      <c r="I17" t="s">
        <v>50</v>
      </c>
      <c r="J17">
        <v>89.6</v>
      </c>
      <c r="K17" t="s">
        <v>154</v>
      </c>
      <c r="N17" s="1">
        <f>SUM(J17:M17)</f>
        <v>89.6</v>
      </c>
      <c r="O17" t="s">
        <v>23</v>
      </c>
      <c r="P17" t="s">
        <v>6</v>
      </c>
    </row>
    <row r="18" spans="9:15" ht="12.75">
      <c r="I18" t="s">
        <v>37</v>
      </c>
      <c r="J18">
        <f>(J15-J16)/2</f>
        <v>0.37150000000000005</v>
      </c>
      <c r="M18">
        <f>(M15-M16)/2</f>
        <v>0</v>
      </c>
      <c r="N18" s="1">
        <f>AVERAGE(J18:J18)</f>
        <v>0.37150000000000005</v>
      </c>
      <c r="O18" t="s">
        <v>11</v>
      </c>
    </row>
    <row r="19" spans="9:15" ht="12.75">
      <c r="I19" t="s">
        <v>41</v>
      </c>
      <c r="J19">
        <v>91.1</v>
      </c>
      <c r="K19" t="s">
        <v>23</v>
      </c>
      <c r="L19" t="s">
        <v>177</v>
      </c>
      <c r="M19">
        <f>M17-(R13*M14)</f>
        <v>0</v>
      </c>
      <c r="N19" s="1">
        <f>SUM(J19:M19)</f>
        <v>91.1</v>
      </c>
      <c r="O19" t="s">
        <v>23</v>
      </c>
    </row>
    <row r="21" ht="12.75">
      <c r="I21" t="s">
        <v>9</v>
      </c>
    </row>
    <row r="22" spans="9:12" ht="12.75">
      <c r="I22" t="s">
        <v>19</v>
      </c>
      <c r="J22" s="1">
        <v>0.304</v>
      </c>
      <c r="K22" t="s">
        <v>11</v>
      </c>
      <c r="L22" t="s">
        <v>161</v>
      </c>
    </row>
    <row r="23" spans="9:11" ht="12.75">
      <c r="I23" t="s">
        <v>20</v>
      </c>
      <c r="J23">
        <v>0.304</v>
      </c>
      <c r="K23" t="s">
        <v>11</v>
      </c>
    </row>
    <row r="24" spans="9:13" ht="12.75">
      <c r="I24" t="s">
        <v>39</v>
      </c>
      <c r="J24" s="1">
        <f>J23-J22</f>
        <v>0</v>
      </c>
      <c r="K24" t="s">
        <v>11</v>
      </c>
      <c r="L24">
        <f>(J24/J22)*100</f>
        <v>0</v>
      </c>
      <c r="M24" t="s">
        <v>79</v>
      </c>
    </row>
    <row r="26" spans="10:11" ht="12.75">
      <c r="J26" t="s">
        <v>21</v>
      </c>
      <c r="K26" t="s">
        <v>75</v>
      </c>
    </row>
    <row r="27" spans="9:14" ht="12.75">
      <c r="I27" t="s">
        <v>8</v>
      </c>
      <c r="J27">
        <v>252</v>
      </c>
      <c r="K27">
        <v>850</v>
      </c>
      <c r="M27" t="s">
        <v>76</v>
      </c>
      <c r="N27" t="s">
        <v>44</v>
      </c>
    </row>
    <row r="28" spans="9:15" ht="12.75">
      <c r="I28" t="s">
        <v>22</v>
      </c>
      <c r="J28">
        <v>252</v>
      </c>
      <c r="K28">
        <v>850</v>
      </c>
      <c r="M28" t="s">
        <v>76</v>
      </c>
      <c r="N28" t="s">
        <v>33</v>
      </c>
      <c r="O28">
        <f>((J22/2)^2)*PI()</f>
        <v>0.07258335666853857</v>
      </c>
    </row>
    <row r="29" spans="9:15" ht="12.75">
      <c r="I29" t="s">
        <v>10</v>
      </c>
      <c r="J29">
        <v>174</v>
      </c>
      <c r="K29">
        <v>500</v>
      </c>
      <c r="M29" t="s">
        <v>76</v>
      </c>
      <c r="N29" t="s">
        <v>35</v>
      </c>
      <c r="O29">
        <f>B32/O28</f>
        <v>821.9872277395086</v>
      </c>
    </row>
    <row r="30" spans="9:14" ht="12.75">
      <c r="I30" t="s">
        <v>36</v>
      </c>
      <c r="J30">
        <f>(N18/B34)/2</f>
        <v>0.24228260869565219</v>
      </c>
      <c r="K30" t="s">
        <v>38</v>
      </c>
      <c r="N30" t="s">
        <v>45</v>
      </c>
    </row>
    <row r="31" ht="12.75">
      <c r="L31" t="s">
        <v>77</v>
      </c>
    </row>
    <row r="32" spans="1:3" ht="12.75">
      <c r="A32" t="s">
        <v>12</v>
      </c>
      <c r="B32" s="1">
        <f>MAX(Data!B10:B500)</f>
        <v>59.662592128</v>
      </c>
      <c r="C32" t="s">
        <v>30</v>
      </c>
    </row>
    <row r="33" spans="1:7" ht="12.75">
      <c r="A33" t="s">
        <v>2</v>
      </c>
      <c r="B33" s="1">
        <f>AVERAGE(Data!B40:B224)</f>
        <v>23.90641231066479</v>
      </c>
      <c r="C33" t="s">
        <v>27</v>
      </c>
      <c r="G33" t="s">
        <v>6</v>
      </c>
    </row>
    <row r="34" spans="1:3" ht="12.75">
      <c r="A34" t="s">
        <v>0</v>
      </c>
      <c r="B34" s="2">
        <f>(224-40)/240</f>
        <v>0.7666666666666667</v>
      </c>
      <c r="C34" t="s">
        <v>31</v>
      </c>
    </row>
    <row r="35" spans="1:6" ht="12.75">
      <c r="A35" t="s">
        <v>3</v>
      </c>
      <c r="B35" s="2">
        <f>((SUM(Data!B40:B224))/240)</f>
        <v>18.427859489470777</v>
      </c>
      <c r="C35" t="s">
        <v>4</v>
      </c>
      <c r="F35" t="s">
        <v>6</v>
      </c>
    </row>
    <row r="36" spans="1:9" ht="12.75">
      <c r="A36" t="s">
        <v>3</v>
      </c>
      <c r="B36" s="2">
        <f>B35*4.448</f>
        <v>81.96711900916603</v>
      </c>
      <c r="C36" t="s">
        <v>5</v>
      </c>
      <c r="I36" s="3"/>
    </row>
    <row r="37" spans="1:8" ht="12.75">
      <c r="A37" t="s">
        <v>68</v>
      </c>
      <c r="B37" s="1">
        <f>(N19)/1000</f>
        <v>0.0911</v>
      </c>
      <c r="C37" t="s">
        <v>49</v>
      </c>
      <c r="H37" t="s">
        <v>168</v>
      </c>
    </row>
    <row r="38" spans="1:8" ht="12.75">
      <c r="A38" t="s">
        <v>68</v>
      </c>
      <c r="B38" s="3">
        <f>B37/453.54*1000</f>
        <v>0.2008643118578295</v>
      </c>
      <c r="C38" t="s">
        <v>7</v>
      </c>
      <c r="H38" t="s">
        <v>157</v>
      </c>
    </row>
    <row r="39" spans="1:3" ht="12.75">
      <c r="A39" t="s">
        <v>102</v>
      </c>
      <c r="B39" s="2">
        <f>(B36/B37)/9.8</f>
        <v>91.81110576980446</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0.562</v>
      </c>
      <c r="J43">
        <f aca="true" t="shared" si="0" ref="J43:J48">(I43)/H43</f>
        <v>0.03746666666666667</v>
      </c>
      <c r="K43">
        <f aca="true" t="shared" si="1" ref="K43:K48">1/J43</f>
        <v>26.690391459074732</v>
      </c>
    </row>
    <row r="44" spans="1:11" ht="12.75">
      <c r="A44" t="s">
        <v>29</v>
      </c>
      <c r="H44">
        <v>30</v>
      </c>
      <c r="I44" s="3">
        <v>1.213</v>
      </c>
      <c r="J44">
        <f t="shared" si="0"/>
        <v>0.040433333333333335</v>
      </c>
      <c r="K44">
        <f t="shared" si="1"/>
        <v>24.7320692497939</v>
      </c>
    </row>
    <row r="45" spans="1:11" ht="12.75">
      <c r="A45" t="s">
        <v>32</v>
      </c>
      <c r="H45">
        <v>40</v>
      </c>
      <c r="I45" s="3">
        <v>1.632</v>
      </c>
      <c r="J45">
        <f t="shared" si="0"/>
        <v>0.040799999999999996</v>
      </c>
      <c r="K45">
        <f t="shared" si="1"/>
        <v>24.50980392156863</v>
      </c>
    </row>
    <row r="46" spans="8:11" ht="12.75">
      <c r="H46">
        <v>50</v>
      </c>
      <c r="I46" s="3">
        <v>2.063</v>
      </c>
      <c r="J46">
        <f t="shared" si="0"/>
        <v>0.041260000000000005</v>
      </c>
      <c r="K46">
        <f t="shared" si="1"/>
        <v>24.236548715462916</v>
      </c>
    </row>
    <row r="47" spans="1:11" ht="12.75">
      <c r="A47" t="s">
        <v>6</v>
      </c>
      <c r="G47" t="s">
        <v>6</v>
      </c>
      <c r="H47">
        <v>60</v>
      </c>
      <c r="I47" s="3">
        <v>2.449</v>
      </c>
      <c r="J47">
        <f t="shared" si="0"/>
        <v>0.04081666666666666</v>
      </c>
      <c r="K47">
        <f t="shared" si="1"/>
        <v>24.49979583503471</v>
      </c>
    </row>
    <row r="48" spans="8:11" ht="12.75">
      <c r="H48">
        <v>70</v>
      </c>
      <c r="I48" s="3">
        <v>2.817</v>
      </c>
      <c r="J48">
        <f t="shared" si="0"/>
        <v>0.04024285714285714</v>
      </c>
      <c r="K48">
        <f t="shared" si="1"/>
        <v>24.849130280440185</v>
      </c>
    </row>
    <row r="49" ht="12.75">
      <c r="I49" s="3"/>
    </row>
    <row r="50" spans="1:9" ht="12.75">
      <c r="A50" t="s">
        <v>78</v>
      </c>
      <c r="I50" s="3"/>
    </row>
    <row r="51" spans="1:9" ht="12.75">
      <c r="A51" t="s">
        <v>101</v>
      </c>
      <c r="B51">
        <v>1.27</v>
      </c>
      <c r="C51" t="s">
        <v>54</v>
      </c>
      <c r="D51">
        <f>B52-B51</f>
        <v>3.4</v>
      </c>
      <c r="E51" t="s">
        <v>55</v>
      </c>
      <c r="I51" s="3"/>
    </row>
    <row r="52" spans="1:12" ht="12.75">
      <c r="A52" t="s">
        <v>52</v>
      </c>
      <c r="B52">
        <v>4.67</v>
      </c>
      <c r="I52" s="7" t="s">
        <v>66</v>
      </c>
      <c r="J52">
        <f>AVERAGE(J44:J50)</f>
        <v>0.04071057142857142</v>
      </c>
      <c r="K52">
        <f>AVERAGE(K45:K48)</f>
        <v>24.523819688126615</v>
      </c>
      <c r="L52" t="s">
        <v>167</v>
      </c>
    </row>
    <row r="53" spans="1:11" ht="12.75">
      <c r="A53" t="s">
        <v>74</v>
      </c>
      <c r="B53">
        <v>5</v>
      </c>
      <c r="K53" t="s">
        <v>69</v>
      </c>
    </row>
    <row r="54" spans="1:11" ht="12.75">
      <c r="A54" t="s">
        <v>53</v>
      </c>
      <c r="B54">
        <v>5.4</v>
      </c>
      <c r="C54" t="s">
        <v>0</v>
      </c>
      <c r="D54">
        <f>B54-B52</f>
        <v>0.7300000000000004</v>
      </c>
      <c r="E54" t="s">
        <v>55</v>
      </c>
      <c r="K54" t="s">
        <v>70</v>
      </c>
    </row>
    <row r="55" spans="1:5" ht="12.75">
      <c r="A55" t="s">
        <v>6</v>
      </c>
      <c r="B55" t="s">
        <v>6</v>
      </c>
      <c r="C55" t="s">
        <v>6</v>
      </c>
      <c r="D55" t="s">
        <v>6</v>
      </c>
      <c r="E55" t="s">
        <v>6</v>
      </c>
    </row>
    <row r="58" ht="12.75">
      <c r="D58" s="2"/>
    </row>
    <row r="59" ht="12.75">
      <c r="A59" t="s">
        <v>71</v>
      </c>
    </row>
    <row r="60" ht="12.75">
      <c r="A60" s="8">
        <v>39104</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162</v>
      </c>
    </row>
    <row r="9" spans="1:5" ht="12.75">
      <c r="A9" t="s">
        <v>24</v>
      </c>
      <c r="B9" t="s">
        <v>28</v>
      </c>
      <c r="C9" t="s">
        <v>169</v>
      </c>
      <c r="D9" t="s">
        <v>34</v>
      </c>
      <c r="E9" t="s">
        <v>40</v>
      </c>
    </row>
    <row r="10" spans="1:5" ht="12.75">
      <c r="A10" s="1">
        <v>-0.0024414</v>
      </c>
      <c r="B10" s="1">
        <f>(A10*24.52382)+0.0599</f>
        <v>2.7545852000002147E-05</v>
      </c>
      <c r="C10">
        <v>0</v>
      </c>
      <c r="D10" s="20">
        <f>MAX(B10:B384)</f>
        <v>59.662592128</v>
      </c>
      <c r="E10">
        <f>D10/10</f>
        <v>5.9662592128</v>
      </c>
    </row>
    <row r="11" spans="1:3" ht="12.75">
      <c r="A11" s="1">
        <v>-0.0061035</v>
      </c>
      <c r="B11" s="1">
        <f aca="true" t="shared" si="0" ref="B11:B74">(A11*24.52382)+0.0599</f>
        <v>-0.08978113537000001</v>
      </c>
      <c r="C11">
        <v>0.004</v>
      </c>
    </row>
    <row r="12" spans="1:3" ht="12.75">
      <c r="A12" s="1">
        <v>-0.0036621</v>
      </c>
      <c r="B12" s="1">
        <f t="shared" si="0"/>
        <v>-0.029908681222</v>
      </c>
      <c r="C12">
        <v>0.008</v>
      </c>
    </row>
    <row r="13" spans="1:4" ht="12.75">
      <c r="A13" s="1">
        <v>0</v>
      </c>
      <c r="B13" s="1">
        <f t="shared" si="0"/>
        <v>0.0599</v>
      </c>
      <c r="C13">
        <v>0.013</v>
      </c>
      <c r="D13" t="s">
        <v>6</v>
      </c>
    </row>
    <row r="14" spans="1:4" ht="12.75">
      <c r="A14" s="1">
        <v>-0.0024414</v>
      </c>
      <c r="B14" s="1">
        <f t="shared" si="0"/>
        <v>2.7545852000002147E-05</v>
      </c>
      <c r="C14">
        <v>0.017</v>
      </c>
      <c r="D14" t="s">
        <v>6</v>
      </c>
    </row>
    <row r="15" spans="1:4" ht="12.75">
      <c r="A15" s="1">
        <v>-0.0048828</v>
      </c>
      <c r="B15" s="1">
        <f t="shared" si="0"/>
        <v>-0.059844908296</v>
      </c>
      <c r="C15">
        <v>0.021</v>
      </c>
      <c r="D15" t="s">
        <v>6</v>
      </c>
    </row>
    <row r="16" spans="1:3" ht="12.75">
      <c r="A16" s="1">
        <v>-0.0024414</v>
      </c>
      <c r="B16" s="1">
        <f t="shared" si="0"/>
        <v>2.7545852000002147E-05</v>
      </c>
      <c r="C16">
        <v>0.025</v>
      </c>
    </row>
    <row r="17" spans="1:3" ht="12.75">
      <c r="A17" s="1">
        <v>0.0012207</v>
      </c>
      <c r="B17" s="1">
        <f t="shared" si="0"/>
        <v>0.089836227074</v>
      </c>
      <c r="C17">
        <v>0.029</v>
      </c>
    </row>
    <row r="18" spans="1:3" ht="12.75">
      <c r="A18" s="1">
        <v>0</v>
      </c>
      <c r="B18" s="1">
        <f t="shared" si="0"/>
        <v>0.0599</v>
      </c>
      <c r="C18">
        <v>0.033</v>
      </c>
    </row>
    <row r="19" spans="1:3" ht="12.75">
      <c r="A19" s="1">
        <v>-0.0036621</v>
      </c>
      <c r="B19" s="1">
        <f t="shared" si="0"/>
        <v>-0.029908681222</v>
      </c>
      <c r="C19">
        <v>0.037</v>
      </c>
    </row>
    <row r="20" spans="1:3" ht="12.75">
      <c r="A20" s="1">
        <v>-0.0012207</v>
      </c>
      <c r="B20" s="1">
        <f t="shared" si="0"/>
        <v>0.029963772926000002</v>
      </c>
      <c r="C20">
        <v>0.042</v>
      </c>
    </row>
    <row r="21" spans="1:3" ht="12.75">
      <c r="A21" s="1">
        <v>0.0024414</v>
      </c>
      <c r="B21" s="1">
        <f t="shared" si="0"/>
        <v>0.119772454148</v>
      </c>
      <c r="C21">
        <v>0.046</v>
      </c>
    </row>
    <row r="22" spans="1:3" ht="12.75">
      <c r="A22" s="1">
        <v>0.0012207</v>
      </c>
      <c r="B22" s="1">
        <f t="shared" si="0"/>
        <v>0.089836227074</v>
      </c>
      <c r="C22">
        <v>0.05</v>
      </c>
    </row>
    <row r="23" spans="1:3" ht="12.75">
      <c r="A23" s="1">
        <v>-0.0024414</v>
      </c>
      <c r="B23" s="1">
        <f t="shared" si="0"/>
        <v>2.7545852000002147E-05</v>
      </c>
      <c r="C23">
        <v>0.054</v>
      </c>
    </row>
    <row r="24" spans="1:3" ht="12.75">
      <c r="A24" s="1">
        <v>0.0012207</v>
      </c>
      <c r="B24" s="1">
        <f t="shared" si="0"/>
        <v>0.089836227074</v>
      </c>
      <c r="C24">
        <v>0.058</v>
      </c>
    </row>
    <row r="25" spans="1:3" ht="12.75">
      <c r="A25" s="1">
        <v>0.0048828</v>
      </c>
      <c r="B25" s="1">
        <f t="shared" si="0"/>
        <v>0.179644908296</v>
      </c>
      <c r="C25">
        <v>0.063</v>
      </c>
    </row>
    <row r="26" spans="1:3" ht="12.75">
      <c r="A26" s="1">
        <v>0.0024414</v>
      </c>
      <c r="B26" s="1">
        <f t="shared" si="0"/>
        <v>0.119772454148</v>
      </c>
      <c r="C26">
        <v>0.067</v>
      </c>
    </row>
    <row r="27" spans="1:3" ht="12.75">
      <c r="A27" s="1">
        <v>0.0012207</v>
      </c>
      <c r="B27" s="1">
        <f t="shared" si="0"/>
        <v>0.089836227074</v>
      </c>
      <c r="C27">
        <v>0.071</v>
      </c>
    </row>
    <row r="28" spans="1:3" ht="12.75">
      <c r="A28" s="1">
        <v>0.0036621</v>
      </c>
      <c r="B28" s="1">
        <f t="shared" si="0"/>
        <v>0.149708681222</v>
      </c>
      <c r="C28">
        <v>0.075</v>
      </c>
    </row>
    <row r="29" spans="1:3" ht="12.75">
      <c r="A29" s="1">
        <v>0.0073242</v>
      </c>
      <c r="B29" s="1">
        <f t="shared" si="0"/>
        <v>0.23951736244400001</v>
      </c>
      <c r="C29">
        <v>0.079</v>
      </c>
    </row>
    <row r="30" spans="1:3" ht="12.75">
      <c r="A30" s="1">
        <v>0.0061035</v>
      </c>
      <c r="B30" s="1">
        <f t="shared" si="0"/>
        <v>0.20958113537000003</v>
      </c>
      <c r="C30">
        <v>0.083</v>
      </c>
    </row>
    <row r="31" spans="1:3" ht="12.75">
      <c r="A31" s="1">
        <v>0.0048828</v>
      </c>
      <c r="B31" s="1">
        <f t="shared" si="0"/>
        <v>0.179644908296</v>
      </c>
      <c r="C31">
        <v>0.087</v>
      </c>
    </row>
    <row r="32" spans="1:3" ht="12.75">
      <c r="A32" s="1">
        <v>0.0073242</v>
      </c>
      <c r="B32" s="1">
        <f t="shared" si="0"/>
        <v>0.23951736244400001</v>
      </c>
      <c r="C32">
        <v>0.092</v>
      </c>
    </row>
    <row r="33" spans="1:3" ht="12.75">
      <c r="A33" s="1">
        <v>0.010986</v>
      </c>
      <c r="B33" s="1">
        <f t="shared" si="0"/>
        <v>0.32931868652</v>
      </c>
      <c r="C33">
        <v>0.096</v>
      </c>
    </row>
    <row r="34" spans="1:3" ht="12.75">
      <c r="A34" s="1">
        <v>0.010986</v>
      </c>
      <c r="B34" s="1">
        <f t="shared" si="0"/>
        <v>0.32931868652</v>
      </c>
      <c r="C34">
        <v>0.1</v>
      </c>
    </row>
    <row r="35" spans="1:3" ht="12.75">
      <c r="A35" s="1">
        <v>0.0085449</v>
      </c>
      <c r="B35" s="1">
        <f t="shared" si="0"/>
        <v>0.26945358951799997</v>
      </c>
      <c r="C35">
        <v>0.104</v>
      </c>
    </row>
    <row r="36" spans="1:3" ht="12.75">
      <c r="A36" s="1">
        <v>0.013428</v>
      </c>
      <c r="B36" s="1">
        <f t="shared" si="0"/>
        <v>0.38920585496000004</v>
      </c>
      <c r="C36">
        <v>0.108</v>
      </c>
    </row>
    <row r="37" spans="1:3" ht="12.75">
      <c r="A37" s="1">
        <v>0.019531</v>
      </c>
      <c r="B37" s="1">
        <f t="shared" si="0"/>
        <v>0.53887472842</v>
      </c>
      <c r="C37">
        <v>0.113</v>
      </c>
    </row>
    <row r="38" spans="1:3" ht="12.75">
      <c r="A38" s="1">
        <v>0.018311</v>
      </c>
      <c r="B38" s="1">
        <f t="shared" si="0"/>
        <v>0.50895566802</v>
      </c>
      <c r="C38">
        <v>0.117</v>
      </c>
    </row>
    <row r="39" spans="1:3" ht="12.75">
      <c r="A39" s="1">
        <v>0.019531</v>
      </c>
      <c r="B39" s="1">
        <f t="shared" si="0"/>
        <v>0.53887472842</v>
      </c>
      <c r="C39">
        <v>0.121</v>
      </c>
    </row>
    <row r="40" spans="1:4" ht="12.75">
      <c r="A40" s="1">
        <v>0.025635</v>
      </c>
      <c r="B40" s="1">
        <f t="shared" si="0"/>
        <v>0.6885681257</v>
      </c>
      <c r="C40">
        <v>0.125</v>
      </c>
      <c r="D40" t="s">
        <v>48</v>
      </c>
    </row>
    <row r="41" spans="1:3" ht="12.75">
      <c r="A41" s="1">
        <v>0.0354</v>
      </c>
      <c r="B41" s="1">
        <f t="shared" si="0"/>
        <v>0.9280432279999999</v>
      </c>
      <c r="C41">
        <v>0.129</v>
      </c>
    </row>
    <row r="42" spans="1:3" ht="12.75">
      <c r="A42" s="1">
        <v>0.081787</v>
      </c>
      <c r="B42" s="1">
        <f t="shared" si="0"/>
        <v>2.06562966634</v>
      </c>
      <c r="C42">
        <v>0.133</v>
      </c>
    </row>
    <row r="43" spans="1:3" ht="12.75">
      <c r="A43" s="1">
        <v>0.0024414</v>
      </c>
      <c r="B43" s="1">
        <f t="shared" si="0"/>
        <v>0.119772454148</v>
      </c>
      <c r="C43">
        <v>0.138</v>
      </c>
    </row>
    <row r="44" spans="1:3" ht="12.75">
      <c r="A44" s="1">
        <v>0.15259</v>
      </c>
      <c r="B44" s="1">
        <f t="shared" si="0"/>
        <v>3.8019896938</v>
      </c>
      <c r="C44">
        <v>0.142</v>
      </c>
    </row>
    <row r="45" spans="1:3" ht="12.75">
      <c r="A45" s="1">
        <v>0.177</v>
      </c>
      <c r="B45" s="1">
        <f t="shared" si="0"/>
        <v>4.4006161399999995</v>
      </c>
      <c r="C45">
        <v>0.146</v>
      </c>
    </row>
    <row r="46" spans="1:3" ht="12.75">
      <c r="A46" s="1">
        <v>0.13306</v>
      </c>
      <c r="B46" s="1">
        <f t="shared" si="0"/>
        <v>3.3230394892</v>
      </c>
      <c r="C46">
        <v>0.15</v>
      </c>
    </row>
    <row r="47" spans="1:3" ht="12.75">
      <c r="A47" s="1">
        <v>0.16357</v>
      </c>
      <c r="B47" s="1">
        <f t="shared" si="0"/>
        <v>4.0712612374</v>
      </c>
      <c r="C47">
        <v>0.154</v>
      </c>
    </row>
    <row r="48" spans="1:3" ht="12.75">
      <c r="A48" s="1">
        <v>0.16357</v>
      </c>
      <c r="B48" s="1">
        <f t="shared" si="0"/>
        <v>4.0712612374</v>
      </c>
      <c r="C48">
        <v>0.158</v>
      </c>
    </row>
    <row r="49" spans="1:3" ht="12.75">
      <c r="A49" s="1">
        <v>0.15747</v>
      </c>
      <c r="B49" s="1">
        <f t="shared" si="0"/>
        <v>3.9216659354</v>
      </c>
      <c r="C49">
        <v>0.163</v>
      </c>
    </row>
    <row r="50" spans="1:3" ht="12.75">
      <c r="A50" s="1">
        <v>0.1355</v>
      </c>
      <c r="B50" s="1">
        <f t="shared" si="0"/>
        <v>3.38287761</v>
      </c>
      <c r="C50">
        <v>0.167</v>
      </c>
    </row>
    <row r="51" spans="1:3" ht="12.75">
      <c r="A51" s="1">
        <v>0.12939</v>
      </c>
      <c r="B51" s="1">
        <f t="shared" si="0"/>
        <v>3.2330370698</v>
      </c>
      <c r="C51">
        <v>0.171</v>
      </c>
    </row>
    <row r="52" spans="1:3" ht="12.75">
      <c r="A52" s="1">
        <v>0.1416</v>
      </c>
      <c r="B52" s="1">
        <f t="shared" si="0"/>
        <v>3.532472912</v>
      </c>
      <c r="C52">
        <v>0.175</v>
      </c>
    </row>
    <row r="53" spans="1:3" ht="12.75">
      <c r="A53" s="1">
        <v>0.17212</v>
      </c>
      <c r="B53" s="1">
        <f t="shared" si="0"/>
        <v>4.2809398984</v>
      </c>
      <c r="C53">
        <v>0.179</v>
      </c>
    </row>
    <row r="54" spans="1:3" ht="12.75">
      <c r="A54" s="1">
        <v>0.177</v>
      </c>
      <c r="B54" s="1">
        <f t="shared" si="0"/>
        <v>4.4006161399999995</v>
      </c>
      <c r="C54">
        <v>0.183</v>
      </c>
    </row>
    <row r="55" spans="1:3" ht="12.75">
      <c r="A55" s="1">
        <v>0.19287</v>
      </c>
      <c r="B55" s="1">
        <f t="shared" si="0"/>
        <v>4.7898091634</v>
      </c>
      <c r="C55">
        <v>0.188</v>
      </c>
    </row>
    <row r="56" spans="1:3" ht="12.75">
      <c r="A56" s="1">
        <v>0.20996</v>
      </c>
      <c r="B56" s="1">
        <f t="shared" si="0"/>
        <v>5.2089212472</v>
      </c>
      <c r="C56">
        <v>0.192</v>
      </c>
    </row>
    <row r="57" spans="1:3" ht="12.75">
      <c r="A57" s="1">
        <v>0.21973</v>
      </c>
      <c r="B57" s="1">
        <f t="shared" si="0"/>
        <v>5.4485189686</v>
      </c>
      <c r="C57">
        <v>0.196</v>
      </c>
    </row>
    <row r="58" spans="1:3" ht="12.75">
      <c r="A58" s="1">
        <v>0.20874</v>
      </c>
      <c r="B58" s="1">
        <f t="shared" si="0"/>
        <v>5.1790021868</v>
      </c>
      <c r="C58">
        <v>0.2</v>
      </c>
    </row>
    <row r="59" spans="1:3" ht="12.75">
      <c r="A59" s="1">
        <v>0.21606</v>
      </c>
      <c r="B59" s="1">
        <f t="shared" si="0"/>
        <v>5.3585165492</v>
      </c>
      <c r="C59">
        <v>0.204</v>
      </c>
    </row>
    <row r="60" spans="1:3" ht="12.75">
      <c r="A60" s="1">
        <v>0.22217</v>
      </c>
      <c r="B60" s="1">
        <f t="shared" si="0"/>
        <v>5.5083570894000005</v>
      </c>
      <c r="C60">
        <v>0.208</v>
      </c>
    </row>
    <row r="61" spans="1:3" ht="12.75">
      <c r="A61" s="1">
        <v>0.22461</v>
      </c>
      <c r="B61" s="1">
        <f t="shared" si="0"/>
        <v>5.5681952102</v>
      </c>
      <c r="C61">
        <v>0.212</v>
      </c>
    </row>
    <row r="62" spans="1:3" ht="12.75">
      <c r="A62" s="1">
        <v>0.22217</v>
      </c>
      <c r="B62" s="1">
        <f t="shared" si="0"/>
        <v>5.5083570894000005</v>
      </c>
      <c r="C62">
        <v>0.217</v>
      </c>
    </row>
    <row r="63" spans="1:3" ht="12.75">
      <c r="A63" s="1">
        <v>0.22827</v>
      </c>
      <c r="B63" s="1">
        <f t="shared" si="0"/>
        <v>5.6579523914</v>
      </c>
      <c r="C63">
        <v>0.221</v>
      </c>
    </row>
    <row r="64" spans="1:3" ht="12.75">
      <c r="A64" s="1">
        <v>0.23926</v>
      </c>
      <c r="B64" s="1">
        <f t="shared" si="0"/>
        <v>5.9274691732</v>
      </c>
      <c r="C64">
        <v>0.225</v>
      </c>
    </row>
    <row r="65" spans="1:3" ht="12.75">
      <c r="A65" s="1">
        <v>0.25513</v>
      </c>
      <c r="B65" s="1">
        <f t="shared" si="0"/>
        <v>6.3166621966</v>
      </c>
      <c r="C65">
        <v>0.229</v>
      </c>
    </row>
    <row r="66" spans="1:3" ht="12.75">
      <c r="A66" s="1">
        <v>0.25269</v>
      </c>
      <c r="B66" s="1">
        <f t="shared" si="0"/>
        <v>6.256824075800001</v>
      </c>
      <c r="C66">
        <v>0.233</v>
      </c>
    </row>
    <row r="67" spans="1:3" ht="12.75">
      <c r="A67" s="1">
        <v>0.25146</v>
      </c>
      <c r="B67" s="1">
        <f t="shared" si="0"/>
        <v>6.2266597772</v>
      </c>
      <c r="C67">
        <v>0.237</v>
      </c>
    </row>
    <row r="68" spans="1:3" ht="12.75">
      <c r="A68" s="1">
        <v>0.25391</v>
      </c>
      <c r="B68" s="1">
        <f t="shared" si="0"/>
        <v>6.286743136200001</v>
      </c>
      <c r="C68">
        <v>0.242</v>
      </c>
    </row>
    <row r="69" spans="1:3" ht="12.75">
      <c r="A69" s="1">
        <v>0.26123</v>
      </c>
      <c r="B69" s="1">
        <f t="shared" si="0"/>
        <v>6.4662574986</v>
      </c>
      <c r="C69">
        <v>0.246</v>
      </c>
    </row>
    <row r="70" spans="1:3" ht="12.75">
      <c r="A70" s="1">
        <v>0.26978</v>
      </c>
      <c r="B70" s="1">
        <f t="shared" si="0"/>
        <v>6.675936159600001</v>
      </c>
      <c r="C70">
        <v>0.25</v>
      </c>
    </row>
    <row r="71" spans="1:3" ht="12.75">
      <c r="A71" s="1">
        <v>0.27588</v>
      </c>
      <c r="B71" s="1">
        <f t="shared" si="0"/>
        <v>6.825531461600001</v>
      </c>
      <c r="C71">
        <v>0.254</v>
      </c>
    </row>
    <row r="72" spans="1:3" ht="12.75">
      <c r="A72" s="1">
        <v>0.29053</v>
      </c>
      <c r="B72" s="1">
        <f t="shared" si="0"/>
        <v>7.1848054246</v>
      </c>
      <c r="C72">
        <v>0.258</v>
      </c>
    </row>
    <row r="73" spans="1:3" ht="12.75">
      <c r="A73" s="1">
        <v>0.29907</v>
      </c>
      <c r="B73" s="1">
        <f t="shared" si="0"/>
        <v>7.3942388474000005</v>
      </c>
      <c r="C73">
        <v>0.263</v>
      </c>
    </row>
    <row r="74" spans="1:3" ht="12.75">
      <c r="A74" s="1">
        <v>0.30029</v>
      </c>
      <c r="B74" s="1">
        <f t="shared" si="0"/>
        <v>7.4241579078</v>
      </c>
      <c r="C74">
        <v>0.267</v>
      </c>
    </row>
    <row r="75" spans="1:3" ht="12.75">
      <c r="A75" s="1">
        <v>0.31372</v>
      </c>
      <c r="B75" s="1">
        <f aca="true" t="shared" si="1" ref="B75:B138">(A75*24.52382)+0.0599</f>
        <v>7.7535128104</v>
      </c>
      <c r="C75">
        <v>0.271</v>
      </c>
    </row>
    <row r="76" spans="1:3" ht="12.75">
      <c r="A76" s="1">
        <v>0.32959</v>
      </c>
      <c r="B76" s="1">
        <f t="shared" si="1"/>
        <v>8.142705833800001</v>
      </c>
      <c r="C76">
        <v>0.275</v>
      </c>
    </row>
    <row r="77" spans="1:3" ht="12.75">
      <c r="A77" s="1">
        <v>0.34302</v>
      </c>
      <c r="B77" s="1">
        <f t="shared" si="1"/>
        <v>8.472060736400001</v>
      </c>
      <c r="C77">
        <v>0.279</v>
      </c>
    </row>
    <row r="78" spans="1:3" ht="12.75">
      <c r="A78" s="1">
        <v>0.33203</v>
      </c>
      <c r="B78" s="1">
        <f t="shared" si="1"/>
        <v>8.202543954600001</v>
      </c>
      <c r="C78">
        <v>0.283</v>
      </c>
    </row>
    <row r="79" spans="1:3" ht="12.75">
      <c r="A79" s="1">
        <v>0.32715</v>
      </c>
      <c r="B79" s="1">
        <f t="shared" si="1"/>
        <v>8.082867713</v>
      </c>
      <c r="C79">
        <v>0.287</v>
      </c>
    </row>
    <row r="80" spans="1:3" ht="12.75">
      <c r="A80" s="1">
        <v>0.32349</v>
      </c>
      <c r="B80" s="1">
        <f t="shared" si="1"/>
        <v>7.9931105318</v>
      </c>
      <c r="C80">
        <v>0.292</v>
      </c>
    </row>
    <row r="81" spans="1:3" ht="12.75">
      <c r="A81" s="1">
        <v>0.32349</v>
      </c>
      <c r="B81" s="1">
        <f t="shared" si="1"/>
        <v>7.9931105318</v>
      </c>
      <c r="C81">
        <v>0.296</v>
      </c>
    </row>
    <row r="82" spans="1:3" ht="12.75">
      <c r="A82" s="1">
        <v>0.32471</v>
      </c>
      <c r="B82" s="1">
        <f t="shared" si="1"/>
        <v>8.0230295922</v>
      </c>
      <c r="C82">
        <v>0.3</v>
      </c>
    </row>
    <row r="83" spans="1:3" ht="12.75">
      <c r="A83" s="1">
        <v>0.32959</v>
      </c>
      <c r="B83" s="1">
        <f t="shared" si="1"/>
        <v>8.142705833800001</v>
      </c>
      <c r="C83">
        <v>0.304</v>
      </c>
    </row>
    <row r="84" spans="1:3" ht="12.75">
      <c r="A84" s="1">
        <v>0.33203</v>
      </c>
      <c r="B84" s="1">
        <f t="shared" si="1"/>
        <v>8.202543954600001</v>
      </c>
      <c r="C84">
        <v>0.308</v>
      </c>
    </row>
    <row r="85" spans="1:3" ht="12.75">
      <c r="A85" s="1">
        <v>0.32959</v>
      </c>
      <c r="B85" s="1">
        <f t="shared" si="1"/>
        <v>8.142705833800001</v>
      </c>
      <c r="C85">
        <v>0.313</v>
      </c>
    </row>
    <row r="86" spans="1:3" ht="12.75">
      <c r="A86" s="1">
        <v>0.32593</v>
      </c>
      <c r="B86" s="1">
        <f t="shared" si="1"/>
        <v>8.0529486526</v>
      </c>
      <c r="C86">
        <v>0.317</v>
      </c>
    </row>
    <row r="87" spans="1:3" ht="12.75">
      <c r="A87" s="1">
        <v>0.32837</v>
      </c>
      <c r="B87" s="1">
        <f t="shared" si="1"/>
        <v>8.112786773400002</v>
      </c>
      <c r="C87">
        <v>0.321</v>
      </c>
    </row>
    <row r="88" spans="1:3" ht="12.75">
      <c r="A88" s="1">
        <v>0.33447</v>
      </c>
      <c r="B88" s="1">
        <f t="shared" si="1"/>
        <v>8.262382075400001</v>
      </c>
      <c r="C88">
        <v>0.325</v>
      </c>
    </row>
    <row r="89" spans="1:3" ht="12.75">
      <c r="A89" s="1">
        <v>0.34546</v>
      </c>
      <c r="B89" s="1">
        <f t="shared" si="1"/>
        <v>8.5318988572</v>
      </c>
      <c r="C89">
        <v>0.329</v>
      </c>
    </row>
    <row r="90" spans="1:3" ht="12.75">
      <c r="A90" s="1">
        <v>0.3479</v>
      </c>
      <c r="B90" s="1">
        <f t="shared" si="1"/>
        <v>8.591736978</v>
      </c>
      <c r="C90">
        <v>0.333</v>
      </c>
    </row>
    <row r="91" spans="1:3" ht="12.75">
      <c r="A91" s="1">
        <v>0.35034</v>
      </c>
      <c r="B91" s="1">
        <f t="shared" si="1"/>
        <v>8.6515750988</v>
      </c>
      <c r="C91">
        <v>0.338</v>
      </c>
    </row>
    <row r="92" spans="1:3" ht="12.75">
      <c r="A92" s="1">
        <v>0.36011</v>
      </c>
      <c r="B92" s="1">
        <f t="shared" si="1"/>
        <v>8.891172820200001</v>
      </c>
      <c r="C92">
        <v>0.342</v>
      </c>
    </row>
    <row r="93" spans="1:3" ht="12.75">
      <c r="A93" s="1">
        <v>0.36865</v>
      </c>
      <c r="B93" s="1">
        <f t="shared" si="1"/>
        <v>9.100606243</v>
      </c>
      <c r="C93">
        <v>0.346</v>
      </c>
    </row>
    <row r="94" spans="1:3" ht="12.75">
      <c r="A94" s="1">
        <v>0.37231</v>
      </c>
      <c r="B94" s="1">
        <f t="shared" si="1"/>
        <v>9.190363424200001</v>
      </c>
      <c r="C94">
        <v>0.35</v>
      </c>
    </row>
    <row r="95" spans="1:3" ht="12.75">
      <c r="A95" s="1">
        <v>0.38208</v>
      </c>
      <c r="B95" s="1">
        <f t="shared" si="1"/>
        <v>9.4299611456</v>
      </c>
      <c r="C95">
        <v>0.354</v>
      </c>
    </row>
    <row r="96" spans="1:3" ht="12.75">
      <c r="A96" s="1">
        <v>0.39185</v>
      </c>
      <c r="B96" s="1">
        <f t="shared" si="1"/>
        <v>9.669558867000001</v>
      </c>
      <c r="C96">
        <v>0.358</v>
      </c>
    </row>
    <row r="97" spans="1:3" ht="12.75">
      <c r="A97" s="1">
        <v>0.40283</v>
      </c>
      <c r="B97" s="1">
        <f t="shared" si="1"/>
        <v>9.938830410600001</v>
      </c>
      <c r="C97">
        <v>0.362</v>
      </c>
    </row>
    <row r="98" spans="1:3" ht="12.75">
      <c r="A98" s="1">
        <v>0.40771</v>
      </c>
      <c r="B98" s="1">
        <f t="shared" si="1"/>
        <v>10.058506652200002</v>
      </c>
      <c r="C98">
        <v>0.367</v>
      </c>
    </row>
    <row r="99" spans="1:3" ht="12.75">
      <c r="A99" s="1">
        <v>0.41138</v>
      </c>
      <c r="B99" s="1">
        <f t="shared" si="1"/>
        <v>10.148509071600001</v>
      </c>
      <c r="C99">
        <v>0.371</v>
      </c>
    </row>
    <row r="100" spans="1:3" ht="12.75">
      <c r="A100" s="1">
        <v>0.42114</v>
      </c>
      <c r="B100" s="1">
        <f t="shared" si="1"/>
        <v>10.3878615548</v>
      </c>
      <c r="C100">
        <v>0.375</v>
      </c>
    </row>
    <row r="101" spans="1:3" ht="12.75">
      <c r="A101" s="1">
        <v>0.42969</v>
      </c>
      <c r="B101" s="1">
        <f t="shared" si="1"/>
        <v>10.597540215800002</v>
      </c>
      <c r="C101">
        <v>0.379</v>
      </c>
    </row>
    <row r="102" spans="1:3" ht="12.75">
      <c r="A102" s="1">
        <v>0.43579</v>
      </c>
      <c r="B102" s="1">
        <f t="shared" si="1"/>
        <v>10.747135517800002</v>
      </c>
      <c r="C102">
        <v>0.383</v>
      </c>
    </row>
    <row r="103" spans="1:3" ht="12.75">
      <c r="A103" s="1">
        <v>0.44312</v>
      </c>
      <c r="B103" s="1">
        <f t="shared" si="1"/>
        <v>10.926895118400001</v>
      </c>
      <c r="C103">
        <v>0.388</v>
      </c>
    </row>
    <row r="104" spans="1:3" ht="12.75">
      <c r="A104" s="1">
        <v>0.4541</v>
      </c>
      <c r="B104" s="1">
        <f t="shared" si="1"/>
        <v>11.196166662000001</v>
      </c>
      <c r="C104">
        <v>0.392</v>
      </c>
    </row>
    <row r="105" spans="1:3" ht="12.75">
      <c r="A105" s="1">
        <v>0.47485</v>
      </c>
      <c r="B105" s="1">
        <f t="shared" si="1"/>
        <v>11.705035927</v>
      </c>
      <c r="C105">
        <v>0.396</v>
      </c>
    </row>
    <row r="106" spans="1:3" ht="12.75">
      <c r="A106" s="1">
        <v>0.4834</v>
      </c>
      <c r="B106" s="1">
        <f t="shared" si="1"/>
        <v>11.914714588</v>
      </c>
      <c r="C106">
        <v>0.4</v>
      </c>
    </row>
    <row r="107" spans="1:3" ht="12.75">
      <c r="A107" s="1">
        <v>0.49438</v>
      </c>
      <c r="B107" s="1">
        <f t="shared" si="1"/>
        <v>12.183986131600001</v>
      </c>
      <c r="C107">
        <v>0.404</v>
      </c>
    </row>
    <row r="108" spans="1:3" ht="12.75">
      <c r="A108" s="1">
        <v>0.51147</v>
      </c>
      <c r="B108" s="1">
        <f t="shared" si="1"/>
        <v>12.603098215400001</v>
      </c>
      <c r="C108">
        <v>0.408</v>
      </c>
    </row>
    <row r="109" spans="1:3" ht="12.75">
      <c r="A109" s="1">
        <v>0.53223</v>
      </c>
      <c r="B109" s="1">
        <f t="shared" si="1"/>
        <v>13.1122127186</v>
      </c>
      <c r="C109">
        <v>0.412</v>
      </c>
    </row>
    <row r="110" spans="1:3" ht="12.75">
      <c r="A110" s="1">
        <v>0.55176</v>
      </c>
      <c r="B110" s="1">
        <f t="shared" si="1"/>
        <v>13.591162923200002</v>
      </c>
      <c r="C110">
        <v>0.417</v>
      </c>
    </row>
    <row r="111" spans="1:3" ht="12.75">
      <c r="A111" s="1">
        <v>0.57251</v>
      </c>
      <c r="B111" s="1">
        <f t="shared" si="1"/>
        <v>14.1000321882</v>
      </c>
      <c r="C111">
        <v>0.421</v>
      </c>
    </row>
    <row r="112" spans="1:3" ht="12.75">
      <c r="A112" s="1">
        <v>0.60547</v>
      </c>
      <c r="B112" s="1">
        <f t="shared" si="1"/>
        <v>14.908337295399999</v>
      </c>
      <c r="C112">
        <v>0.425</v>
      </c>
    </row>
    <row r="113" spans="1:3" ht="12.75">
      <c r="A113" s="1">
        <v>0.65552</v>
      </c>
      <c r="B113" s="1">
        <f t="shared" si="1"/>
        <v>16.1357544864</v>
      </c>
      <c r="C113">
        <v>0.429</v>
      </c>
    </row>
    <row r="114" spans="1:3" ht="12.75">
      <c r="A114" s="1">
        <v>0.72021</v>
      </c>
      <c r="B114" s="1">
        <f t="shared" si="1"/>
        <v>17.7222004022</v>
      </c>
      <c r="C114">
        <v>0.433</v>
      </c>
    </row>
    <row r="115" spans="1:3" ht="12.75">
      <c r="A115" s="1">
        <v>0.78369</v>
      </c>
      <c r="B115" s="1">
        <f t="shared" si="1"/>
        <v>19.278972495799998</v>
      </c>
      <c r="C115">
        <v>0.438</v>
      </c>
    </row>
    <row r="116" spans="1:3" ht="12.75">
      <c r="A116" s="1">
        <v>0.86548</v>
      </c>
      <c r="B116" s="1">
        <f t="shared" si="1"/>
        <v>21.2847757336</v>
      </c>
      <c r="C116">
        <v>0.442</v>
      </c>
    </row>
    <row r="117" spans="1:3" ht="12.75">
      <c r="A117" s="1">
        <v>0.95825</v>
      </c>
      <c r="B117" s="1">
        <f t="shared" si="1"/>
        <v>23.559850515</v>
      </c>
      <c r="C117">
        <v>0.446</v>
      </c>
    </row>
    <row r="118" spans="1:3" ht="12.75">
      <c r="A118" s="1">
        <v>1.0583</v>
      </c>
      <c r="B118" s="1">
        <f t="shared" si="1"/>
        <v>26.013458706</v>
      </c>
      <c r="C118">
        <v>0.45</v>
      </c>
    </row>
    <row r="119" spans="1:3" ht="12.75">
      <c r="A119" s="1">
        <v>1.1792</v>
      </c>
      <c r="B119" s="1">
        <f t="shared" si="1"/>
        <v>28.978388544</v>
      </c>
      <c r="C119">
        <v>0.454</v>
      </c>
    </row>
    <row r="120" spans="1:3" ht="12.75">
      <c r="A120" s="1">
        <v>1.3123</v>
      </c>
      <c r="B120" s="1">
        <f t="shared" si="1"/>
        <v>32.242508986</v>
      </c>
      <c r="C120">
        <v>0.458</v>
      </c>
    </row>
    <row r="121" spans="1:3" ht="12.75">
      <c r="A121" s="1">
        <v>1.4722</v>
      </c>
      <c r="B121" s="1">
        <f t="shared" si="1"/>
        <v>36.163867804</v>
      </c>
      <c r="C121">
        <v>0.462</v>
      </c>
    </row>
    <row r="122" spans="1:3" ht="12.75">
      <c r="A122" s="1">
        <v>1.4709</v>
      </c>
      <c r="B122" s="1">
        <f t="shared" si="1"/>
        <v>36.131986838</v>
      </c>
      <c r="C122">
        <v>0.467</v>
      </c>
    </row>
    <row r="123" spans="1:3" ht="12.75">
      <c r="A123" s="1">
        <v>1.5918</v>
      </c>
      <c r="B123" s="1">
        <f t="shared" si="1"/>
        <v>39.096916676</v>
      </c>
      <c r="C123">
        <v>0.471</v>
      </c>
    </row>
    <row r="124" spans="1:3" ht="12.75">
      <c r="A124" s="1">
        <v>1.7322</v>
      </c>
      <c r="B124" s="1">
        <f t="shared" si="1"/>
        <v>42.540061004</v>
      </c>
      <c r="C124">
        <v>0.475</v>
      </c>
    </row>
    <row r="125" spans="1:3" ht="12.75">
      <c r="A125" s="1">
        <v>1.803</v>
      </c>
      <c r="B125" s="1">
        <f t="shared" si="1"/>
        <v>44.27634746</v>
      </c>
      <c r="C125">
        <v>0.479</v>
      </c>
    </row>
    <row r="126" spans="1:3" ht="12.75">
      <c r="A126" s="1">
        <v>1.8774</v>
      </c>
      <c r="B126" s="1">
        <f t="shared" si="1"/>
        <v>46.100919667999996</v>
      </c>
      <c r="C126">
        <v>0.483</v>
      </c>
    </row>
    <row r="127" spans="1:3" ht="12.75">
      <c r="A127" s="1">
        <v>1.9495</v>
      </c>
      <c r="B127" s="1">
        <f t="shared" si="1"/>
        <v>47.86908709</v>
      </c>
      <c r="C127">
        <v>0.487</v>
      </c>
    </row>
    <row r="128" spans="1:3" ht="12.75">
      <c r="A128" s="1">
        <v>2.0691</v>
      </c>
      <c r="B128" s="1">
        <f t="shared" si="1"/>
        <v>50.802135962</v>
      </c>
      <c r="C128">
        <v>0.492</v>
      </c>
    </row>
    <row r="129" spans="1:3" ht="12.75">
      <c r="A129" s="1">
        <v>2.1472</v>
      </c>
      <c r="B129" s="1">
        <f t="shared" si="1"/>
        <v>52.717446304000006</v>
      </c>
      <c r="C129">
        <v>0.496</v>
      </c>
    </row>
    <row r="130" spans="1:3" ht="12.75">
      <c r="A130" s="1">
        <v>2.2156</v>
      </c>
      <c r="B130" s="1">
        <f t="shared" si="1"/>
        <v>54.394875592</v>
      </c>
      <c r="C130">
        <v>0.5</v>
      </c>
    </row>
    <row r="131" spans="1:3" ht="12.75">
      <c r="A131" s="1">
        <v>2.2388</v>
      </c>
      <c r="B131" s="1">
        <f t="shared" si="1"/>
        <v>54.963828215999996</v>
      </c>
      <c r="C131">
        <v>0.504</v>
      </c>
    </row>
    <row r="132" spans="1:3" ht="12.75">
      <c r="A132" s="1">
        <v>2.29</v>
      </c>
      <c r="B132" s="1">
        <f t="shared" si="1"/>
        <v>56.219447800000005</v>
      </c>
      <c r="C132">
        <v>0.508</v>
      </c>
    </row>
    <row r="133" spans="1:3" ht="12.75">
      <c r="A133" s="1">
        <v>2.3462</v>
      </c>
      <c r="B133" s="1">
        <f t="shared" si="1"/>
        <v>57.597686484</v>
      </c>
      <c r="C133">
        <v>0.512</v>
      </c>
    </row>
    <row r="134" spans="1:3" ht="12.75">
      <c r="A134" s="1">
        <v>2.4133</v>
      </c>
      <c r="B134" s="1">
        <f t="shared" si="1"/>
        <v>59.243234806000004</v>
      </c>
      <c r="C134">
        <v>0.517</v>
      </c>
    </row>
    <row r="135" spans="1:3" ht="12.75">
      <c r="A135" s="1">
        <v>2.4304</v>
      </c>
      <c r="B135" s="1">
        <f t="shared" si="1"/>
        <v>59.662592128</v>
      </c>
      <c r="C135">
        <v>0.521</v>
      </c>
    </row>
    <row r="136" spans="1:3" ht="12.75">
      <c r="A136" s="1">
        <v>2.4268</v>
      </c>
      <c r="B136" s="1">
        <f t="shared" si="1"/>
        <v>59.574306376</v>
      </c>
      <c r="C136">
        <v>0.525</v>
      </c>
    </row>
    <row r="137" spans="1:3" ht="12.75">
      <c r="A137" s="1">
        <v>2.4304</v>
      </c>
      <c r="B137" s="1">
        <f t="shared" si="1"/>
        <v>59.662592128</v>
      </c>
      <c r="C137">
        <v>0.529</v>
      </c>
    </row>
    <row r="138" spans="1:3" ht="12.75">
      <c r="A138" s="1">
        <v>2.4268</v>
      </c>
      <c r="B138" s="1">
        <f t="shared" si="1"/>
        <v>59.574306376</v>
      </c>
      <c r="C138">
        <v>0.533</v>
      </c>
    </row>
    <row r="139" spans="1:3" ht="12.75">
      <c r="A139" s="1">
        <v>2.3987</v>
      </c>
      <c r="B139" s="1">
        <f aca="true" t="shared" si="2" ref="B139:B202">(A139*24.52382)+0.0599</f>
        <v>58.885187034</v>
      </c>
      <c r="C139">
        <v>0.537</v>
      </c>
    </row>
    <row r="140" spans="1:3" ht="12.75">
      <c r="A140" s="1">
        <v>2.3828</v>
      </c>
      <c r="B140" s="1">
        <f t="shared" si="2"/>
        <v>58.495258296</v>
      </c>
      <c r="C140">
        <v>0.542</v>
      </c>
    </row>
    <row r="141" spans="1:3" ht="12.75">
      <c r="A141" s="1">
        <v>2.3535</v>
      </c>
      <c r="B141" s="1">
        <f t="shared" si="2"/>
        <v>57.776710369999996</v>
      </c>
      <c r="C141">
        <v>0.546</v>
      </c>
    </row>
    <row r="142" spans="1:3" ht="12.75">
      <c r="A142" s="1">
        <v>2.3328</v>
      </c>
      <c r="B142" s="1">
        <f t="shared" si="2"/>
        <v>57.269067296</v>
      </c>
      <c r="C142">
        <v>0.55</v>
      </c>
    </row>
    <row r="143" spans="1:3" ht="12.75">
      <c r="A143" s="1">
        <v>2.334</v>
      </c>
      <c r="B143" s="1">
        <f t="shared" si="2"/>
        <v>57.298495880000004</v>
      </c>
      <c r="C143">
        <v>0.554</v>
      </c>
    </row>
    <row r="144" spans="1:3" ht="12.75">
      <c r="A144" s="1">
        <v>2.323</v>
      </c>
      <c r="B144" s="1">
        <f t="shared" si="2"/>
        <v>57.02873386</v>
      </c>
      <c r="C144">
        <v>0.558</v>
      </c>
    </row>
    <row r="145" spans="1:3" ht="12.75">
      <c r="A145" s="1">
        <v>2.2974</v>
      </c>
      <c r="B145" s="1">
        <f t="shared" si="2"/>
        <v>56.400924068</v>
      </c>
      <c r="C145">
        <v>0.563</v>
      </c>
    </row>
    <row r="146" spans="1:3" ht="12.75">
      <c r="A146" s="1">
        <v>2.29</v>
      </c>
      <c r="B146" s="1">
        <f t="shared" si="2"/>
        <v>56.219447800000005</v>
      </c>
      <c r="C146">
        <v>0.567</v>
      </c>
    </row>
    <row r="147" spans="1:3" ht="12.75">
      <c r="A147" s="1">
        <v>2.2803</v>
      </c>
      <c r="B147" s="1">
        <f t="shared" si="2"/>
        <v>55.981566746</v>
      </c>
      <c r="C147">
        <v>0.571</v>
      </c>
    </row>
    <row r="148" spans="1:3" ht="12.75">
      <c r="A148" s="1">
        <v>2.2705</v>
      </c>
      <c r="B148" s="1">
        <f t="shared" si="2"/>
        <v>55.741233310000005</v>
      </c>
      <c r="C148">
        <v>0.575</v>
      </c>
    </row>
    <row r="149" spans="1:3" ht="12.75">
      <c r="A149" s="1">
        <v>2.2559</v>
      </c>
      <c r="B149" s="1">
        <f t="shared" si="2"/>
        <v>55.383185538</v>
      </c>
      <c r="C149">
        <v>0.579</v>
      </c>
    </row>
    <row r="150" spans="1:3" ht="12.75">
      <c r="A150" s="1">
        <v>2.2083</v>
      </c>
      <c r="B150" s="1">
        <f t="shared" si="2"/>
        <v>54.215851705999995</v>
      </c>
      <c r="C150">
        <v>0.583</v>
      </c>
    </row>
    <row r="151" spans="1:3" ht="12.75">
      <c r="A151" s="1">
        <v>2.1948</v>
      </c>
      <c r="B151" s="1">
        <f t="shared" si="2"/>
        <v>53.884780135999996</v>
      </c>
      <c r="C151">
        <v>0.588</v>
      </c>
    </row>
    <row r="152" spans="1:3" ht="12.75">
      <c r="A152" s="1">
        <v>2.1765</v>
      </c>
      <c r="B152" s="1">
        <f t="shared" si="2"/>
        <v>53.43599423</v>
      </c>
      <c r="C152">
        <v>0.592</v>
      </c>
    </row>
    <row r="153" spans="1:3" ht="12.75">
      <c r="A153" s="1">
        <v>2.1655</v>
      </c>
      <c r="B153" s="1">
        <f t="shared" si="2"/>
        <v>53.166232210000004</v>
      </c>
      <c r="C153">
        <v>0.596</v>
      </c>
    </row>
    <row r="154" spans="1:3" ht="12.75">
      <c r="A154" s="1">
        <v>2.1631</v>
      </c>
      <c r="B154" s="1">
        <f t="shared" si="2"/>
        <v>53.107375042</v>
      </c>
      <c r="C154">
        <v>0.6</v>
      </c>
    </row>
    <row r="155" spans="1:3" ht="12.75">
      <c r="A155" s="1">
        <v>2.1448</v>
      </c>
      <c r="B155" s="1">
        <f t="shared" si="2"/>
        <v>52.658589136</v>
      </c>
      <c r="C155">
        <v>0.604</v>
      </c>
    </row>
    <row r="156" spans="1:3" ht="12.75">
      <c r="A156" s="1">
        <v>2.124</v>
      </c>
      <c r="B156" s="1">
        <f t="shared" si="2"/>
        <v>52.14849368</v>
      </c>
      <c r="C156">
        <v>0.608</v>
      </c>
    </row>
    <row r="157" spans="1:3" ht="12.75">
      <c r="A157" s="1">
        <v>2.0996</v>
      </c>
      <c r="B157" s="1">
        <f t="shared" si="2"/>
        <v>51.550112472</v>
      </c>
      <c r="C157">
        <v>0.613</v>
      </c>
    </row>
    <row r="158" spans="1:3" ht="12.75">
      <c r="A158" s="1">
        <v>2.0569</v>
      </c>
      <c r="B158" s="1">
        <f t="shared" si="2"/>
        <v>50.502945358000005</v>
      </c>
      <c r="C158">
        <v>0.617</v>
      </c>
    </row>
    <row r="159" spans="1:3" ht="12.75">
      <c r="A159" s="1">
        <v>2.0142</v>
      </c>
      <c r="B159" s="1">
        <f t="shared" si="2"/>
        <v>49.45577824400001</v>
      </c>
      <c r="C159">
        <v>0.621</v>
      </c>
    </row>
    <row r="160" spans="1:3" ht="12.75">
      <c r="A160" s="1">
        <v>2.0044</v>
      </c>
      <c r="B160" s="1">
        <f t="shared" si="2"/>
        <v>49.215444808</v>
      </c>
      <c r="C160">
        <v>0.625</v>
      </c>
    </row>
    <row r="161" spans="1:3" ht="12.75">
      <c r="A161" s="1">
        <v>1.9788</v>
      </c>
      <c r="B161" s="1">
        <f t="shared" si="2"/>
        <v>48.587635016</v>
      </c>
      <c r="C161">
        <v>0.629</v>
      </c>
    </row>
    <row r="162" spans="1:3" ht="12.75">
      <c r="A162" s="1">
        <v>1.9397</v>
      </c>
      <c r="B162" s="1">
        <f t="shared" si="2"/>
        <v>47.628753654</v>
      </c>
      <c r="C162">
        <v>0.633</v>
      </c>
    </row>
    <row r="163" spans="1:3" ht="12.75">
      <c r="A163" s="1">
        <v>1.9177</v>
      </c>
      <c r="B163" s="1">
        <f t="shared" si="2"/>
        <v>47.089229614</v>
      </c>
      <c r="C163">
        <v>0.637</v>
      </c>
    </row>
    <row r="164" spans="1:3" ht="12.75">
      <c r="A164" s="1">
        <v>1.8945</v>
      </c>
      <c r="B164" s="1">
        <f t="shared" si="2"/>
        <v>46.52027699</v>
      </c>
      <c r="C164">
        <v>0.642</v>
      </c>
    </row>
    <row r="165" spans="1:3" ht="12.75">
      <c r="A165" s="1">
        <v>1.8506</v>
      </c>
      <c r="B165" s="1">
        <f t="shared" si="2"/>
        <v>45.443681292</v>
      </c>
      <c r="C165">
        <v>0.646</v>
      </c>
    </row>
    <row r="166" spans="1:3" ht="12.75">
      <c r="A166" s="1">
        <v>1.8091</v>
      </c>
      <c r="B166" s="1">
        <f t="shared" si="2"/>
        <v>44.425942762</v>
      </c>
      <c r="C166">
        <v>0.65</v>
      </c>
    </row>
    <row r="167" spans="1:3" ht="12.75">
      <c r="A167" s="1">
        <v>1.7908</v>
      </c>
      <c r="B167" s="1">
        <f t="shared" si="2"/>
        <v>43.977156856</v>
      </c>
      <c r="C167">
        <v>0.654</v>
      </c>
    </row>
    <row r="168" spans="1:3" ht="12.75">
      <c r="A168" s="1">
        <v>1.7188</v>
      </c>
      <c r="B168" s="1">
        <f t="shared" si="2"/>
        <v>42.211441816000004</v>
      </c>
      <c r="C168">
        <v>0.658</v>
      </c>
    </row>
    <row r="169" spans="1:3" ht="12.75">
      <c r="A169" s="1">
        <v>1.6113</v>
      </c>
      <c r="B169" s="1">
        <f t="shared" si="2"/>
        <v>39.575131166</v>
      </c>
      <c r="C169">
        <v>0.662</v>
      </c>
    </row>
    <row r="170" spans="1:3" ht="12.75">
      <c r="A170" s="1">
        <v>1.5649</v>
      </c>
      <c r="B170" s="1">
        <f t="shared" si="2"/>
        <v>38.437225917999996</v>
      </c>
      <c r="C170">
        <v>0.667</v>
      </c>
    </row>
    <row r="171" spans="1:3" ht="12.75">
      <c r="A171" s="1">
        <v>1.4795</v>
      </c>
      <c r="B171" s="1">
        <f t="shared" si="2"/>
        <v>36.34289169</v>
      </c>
      <c r="C171">
        <v>0.671</v>
      </c>
    </row>
    <row r="172" spans="1:3" ht="12.75">
      <c r="A172" s="1">
        <v>1.4343</v>
      </c>
      <c r="B172" s="1">
        <f t="shared" si="2"/>
        <v>35.234415026</v>
      </c>
      <c r="C172">
        <v>0.675</v>
      </c>
    </row>
    <row r="173" spans="1:3" ht="12.75">
      <c r="A173" s="1">
        <v>1.4355</v>
      </c>
      <c r="B173" s="1">
        <f t="shared" si="2"/>
        <v>35.26384361</v>
      </c>
      <c r="C173">
        <v>0.679</v>
      </c>
    </row>
    <row r="174" spans="1:3" ht="12.75">
      <c r="A174" s="1">
        <v>1.3892</v>
      </c>
      <c r="B174" s="1">
        <f t="shared" si="2"/>
        <v>34.128390744</v>
      </c>
      <c r="C174">
        <v>0.683</v>
      </c>
    </row>
    <row r="175" spans="1:3" ht="12.75">
      <c r="A175" s="1">
        <v>1.3538</v>
      </c>
      <c r="B175" s="1">
        <f t="shared" si="2"/>
        <v>33.260247516</v>
      </c>
      <c r="C175">
        <v>0.688</v>
      </c>
    </row>
    <row r="176" spans="1:3" ht="12.75">
      <c r="A176" s="1">
        <v>1.344</v>
      </c>
      <c r="B176" s="1">
        <f t="shared" si="2"/>
        <v>33.01991408</v>
      </c>
      <c r="C176">
        <v>0.692</v>
      </c>
    </row>
    <row r="177" spans="1:3" ht="12.75">
      <c r="A177" s="1">
        <v>1.2952</v>
      </c>
      <c r="B177" s="1">
        <f t="shared" si="2"/>
        <v>31.823151663999997</v>
      </c>
      <c r="C177">
        <v>0.696</v>
      </c>
    </row>
    <row r="178" spans="1:3" ht="12.75">
      <c r="A178" s="1">
        <v>1.2537</v>
      </c>
      <c r="B178" s="1">
        <f t="shared" si="2"/>
        <v>30.805413134000002</v>
      </c>
      <c r="C178">
        <v>0.7</v>
      </c>
    </row>
    <row r="179" spans="1:3" ht="12.75">
      <c r="A179" s="1">
        <v>1.2183</v>
      </c>
      <c r="B179" s="1">
        <f t="shared" si="2"/>
        <v>29.937269905999997</v>
      </c>
      <c r="C179">
        <v>0.704</v>
      </c>
    </row>
    <row r="180" spans="1:3" ht="12.75">
      <c r="A180" s="1">
        <v>1.1975</v>
      </c>
      <c r="B180" s="1">
        <f t="shared" si="2"/>
        <v>29.42717445</v>
      </c>
      <c r="C180">
        <v>0.708</v>
      </c>
    </row>
    <row r="181" spans="1:3" ht="12.75">
      <c r="A181" s="1">
        <v>1.1621</v>
      </c>
      <c r="B181" s="1">
        <f t="shared" si="2"/>
        <v>28.559031221999998</v>
      </c>
      <c r="C181">
        <v>0.713</v>
      </c>
    </row>
    <row r="182" spans="1:3" ht="12.75">
      <c r="A182" s="1">
        <v>1.1292</v>
      </c>
      <c r="B182" s="1">
        <f t="shared" si="2"/>
        <v>27.752197543999998</v>
      </c>
      <c r="C182">
        <v>0.717</v>
      </c>
    </row>
    <row r="183" spans="1:3" ht="12.75">
      <c r="A183" s="1">
        <v>1.1121</v>
      </c>
      <c r="B183" s="1">
        <f t="shared" si="2"/>
        <v>27.332840222</v>
      </c>
      <c r="C183">
        <v>0.721</v>
      </c>
    </row>
    <row r="184" spans="1:3" ht="12.75">
      <c r="A184" s="1">
        <v>1.0864</v>
      </c>
      <c r="B184" s="1">
        <f t="shared" si="2"/>
        <v>26.702578048</v>
      </c>
      <c r="C184">
        <v>0.725</v>
      </c>
    </row>
    <row r="185" spans="1:3" ht="12.75">
      <c r="A185" s="1">
        <v>1.0803</v>
      </c>
      <c r="B185" s="1">
        <f t="shared" si="2"/>
        <v>26.552982746</v>
      </c>
      <c r="C185">
        <v>0.729</v>
      </c>
    </row>
    <row r="186" spans="1:3" ht="12.75">
      <c r="A186" s="1">
        <v>1.0474</v>
      </c>
      <c r="B186" s="1">
        <f t="shared" si="2"/>
        <v>25.746149068</v>
      </c>
      <c r="C186">
        <v>0.733</v>
      </c>
    </row>
    <row r="187" spans="1:3" ht="12.75">
      <c r="A187" s="1">
        <v>1.0193</v>
      </c>
      <c r="B187" s="1">
        <f t="shared" si="2"/>
        <v>25.057029726000003</v>
      </c>
      <c r="C187">
        <v>0.738</v>
      </c>
    </row>
    <row r="188" spans="1:3" ht="12.75">
      <c r="A188" s="1">
        <v>1.0205</v>
      </c>
      <c r="B188" s="1">
        <f t="shared" si="2"/>
        <v>25.086458309999998</v>
      </c>
      <c r="C188">
        <v>0.742</v>
      </c>
    </row>
    <row r="189" spans="1:3" ht="12.75">
      <c r="A189" s="1">
        <v>1.0059</v>
      </c>
      <c r="B189" s="1">
        <f t="shared" si="2"/>
        <v>24.728410538</v>
      </c>
      <c r="C189">
        <v>0.746</v>
      </c>
    </row>
    <row r="190" spans="1:3" ht="12.75">
      <c r="A190" s="1">
        <v>0.98633</v>
      </c>
      <c r="B190" s="1">
        <f t="shared" si="2"/>
        <v>24.2484793806</v>
      </c>
      <c r="C190">
        <v>0.75</v>
      </c>
    </row>
    <row r="191" spans="1:3" ht="12.75">
      <c r="A191" s="1">
        <v>0.97778</v>
      </c>
      <c r="B191" s="1">
        <f t="shared" si="2"/>
        <v>24.038800719599998</v>
      </c>
      <c r="C191">
        <v>0.754</v>
      </c>
    </row>
    <row r="192" spans="1:3" ht="12.75">
      <c r="A192" s="1">
        <v>0.96191</v>
      </c>
      <c r="B192" s="1">
        <f t="shared" si="2"/>
        <v>23.6496076962</v>
      </c>
      <c r="C192">
        <v>0.758</v>
      </c>
    </row>
    <row r="193" spans="1:3" ht="12.75">
      <c r="A193" s="1">
        <v>0.97412</v>
      </c>
      <c r="B193" s="1">
        <f t="shared" si="2"/>
        <v>23.949043538399998</v>
      </c>
      <c r="C193">
        <v>0.762</v>
      </c>
    </row>
    <row r="194" spans="1:3" ht="12.75">
      <c r="A194" s="1">
        <v>0.92285</v>
      </c>
      <c r="B194" s="1">
        <f t="shared" si="2"/>
        <v>22.691707287</v>
      </c>
      <c r="C194">
        <v>0.767</v>
      </c>
    </row>
    <row r="195" spans="1:3" ht="12.75">
      <c r="A195" s="1">
        <v>0.896</v>
      </c>
      <c r="B195" s="1">
        <f t="shared" si="2"/>
        <v>22.03324272</v>
      </c>
      <c r="C195">
        <v>0.771</v>
      </c>
    </row>
    <row r="196" spans="1:3" ht="12.75">
      <c r="A196" s="1">
        <v>0.88501</v>
      </c>
      <c r="B196" s="1">
        <f t="shared" si="2"/>
        <v>21.7637259382</v>
      </c>
      <c r="C196">
        <v>0.775</v>
      </c>
    </row>
    <row r="197" spans="1:3" ht="12.75">
      <c r="A197" s="1">
        <v>0.86914</v>
      </c>
      <c r="B197" s="1">
        <f t="shared" si="2"/>
        <v>21.3745329148</v>
      </c>
      <c r="C197">
        <v>0.779</v>
      </c>
    </row>
    <row r="198" spans="1:3" ht="12.75">
      <c r="A198" s="1">
        <v>0.85205</v>
      </c>
      <c r="B198" s="1">
        <f t="shared" si="2"/>
        <v>20.955420830999998</v>
      </c>
      <c r="C198">
        <v>0.783</v>
      </c>
    </row>
    <row r="199" spans="1:3" ht="12.75">
      <c r="A199" s="1">
        <v>0.8374</v>
      </c>
      <c r="B199" s="1">
        <f t="shared" si="2"/>
        <v>20.596146868</v>
      </c>
      <c r="C199">
        <v>0.787</v>
      </c>
    </row>
    <row r="200" spans="1:3" ht="12.75">
      <c r="A200" s="1">
        <v>0.81665</v>
      </c>
      <c r="B200" s="1">
        <f t="shared" si="2"/>
        <v>20.087277603</v>
      </c>
      <c r="C200">
        <v>0.792</v>
      </c>
    </row>
    <row r="201" spans="1:3" ht="12.75">
      <c r="A201" s="1">
        <v>0.81543</v>
      </c>
      <c r="B201" s="1">
        <f t="shared" si="2"/>
        <v>20.0573585426</v>
      </c>
      <c r="C201">
        <v>0.796</v>
      </c>
    </row>
    <row r="202" spans="1:3" ht="12.75">
      <c r="A202" s="1">
        <v>0.79468</v>
      </c>
      <c r="B202" s="1">
        <f t="shared" si="2"/>
        <v>19.5484892776</v>
      </c>
      <c r="C202">
        <v>0.8</v>
      </c>
    </row>
    <row r="203" spans="1:3" ht="12.75">
      <c r="A203" s="1">
        <v>0.76538</v>
      </c>
      <c r="B203" s="1">
        <f aca="true" t="shared" si="3" ref="B203:B266">(A203*24.52382)+0.0599</f>
        <v>18.8299413516</v>
      </c>
      <c r="C203">
        <v>0.804</v>
      </c>
    </row>
    <row r="204" spans="1:3" ht="12.75">
      <c r="A204" s="1">
        <v>0.75439</v>
      </c>
      <c r="B204" s="1">
        <f t="shared" si="3"/>
        <v>18.5604245698</v>
      </c>
      <c r="C204">
        <v>0.808</v>
      </c>
    </row>
    <row r="205" spans="1:3" ht="12.75">
      <c r="A205" s="1">
        <v>0.73975</v>
      </c>
      <c r="B205" s="1">
        <f t="shared" si="3"/>
        <v>18.201395845</v>
      </c>
      <c r="C205">
        <v>0.813</v>
      </c>
    </row>
    <row r="206" spans="1:3" ht="12.75">
      <c r="A206" s="1">
        <v>0.71045</v>
      </c>
      <c r="B206" s="1">
        <f t="shared" si="3"/>
        <v>17.482847919</v>
      </c>
      <c r="C206">
        <v>0.817</v>
      </c>
    </row>
    <row r="207" spans="1:3" ht="12.75">
      <c r="A207" s="1">
        <v>0.6958</v>
      </c>
      <c r="B207" s="1">
        <f t="shared" si="3"/>
        <v>17.123573955999998</v>
      </c>
      <c r="C207">
        <v>0.821</v>
      </c>
    </row>
    <row r="208" spans="1:3" ht="12.75">
      <c r="A208" s="1">
        <v>0.68115</v>
      </c>
      <c r="B208" s="1">
        <f t="shared" si="3"/>
        <v>16.764299993</v>
      </c>
      <c r="C208">
        <v>0.825</v>
      </c>
    </row>
    <row r="209" spans="1:3" ht="12.75">
      <c r="A209" s="1">
        <v>0.6604</v>
      </c>
      <c r="B209" s="1">
        <f t="shared" si="3"/>
        <v>16.255430728</v>
      </c>
      <c r="C209">
        <v>0.829</v>
      </c>
    </row>
    <row r="210" spans="1:3" ht="12.75">
      <c r="A210" s="1">
        <v>0.63232</v>
      </c>
      <c r="B210" s="1">
        <f t="shared" si="3"/>
        <v>15.5668018624</v>
      </c>
      <c r="C210">
        <v>0.833</v>
      </c>
    </row>
    <row r="211" spans="1:3" ht="12.75">
      <c r="A211" s="1">
        <v>0.60425</v>
      </c>
      <c r="B211" s="1">
        <f t="shared" si="3"/>
        <v>14.878418235</v>
      </c>
      <c r="C211">
        <v>0.838</v>
      </c>
    </row>
    <row r="212" spans="1:3" ht="12.75">
      <c r="A212" s="1">
        <v>0.57495</v>
      </c>
      <c r="B212" s="1">
        <f t="shared" si="3"/>
        <v>14.159870309</v>
      </c>
      <c r="C212">
        <v>0.842</v>
      </c>
    </row>
    <row r="213" spans="1:3" ht="12.75">
      <c r="A213" s="1">
        <v>0.55176</v>
      </c>
      <c r="B213" s="1">
        <f t="shared" si="3"/>
        <v>13.591162923200002</v>
      </c>
      <c r="C213">
        <v>0.846</v>
      </c>
    </row>
    <row r="214" spans="1:3" ht="12.75">
      <c r="A214" s="1">
        <v>0.51758</v>
      </c>
      <c r="B214" s="1">
        <f t="shared" si="3"/>
        <v>12.752938755600002</v>
      </c>
      <c r="C214">
        <v>0.85</v>
      </c>
    </row>
    <row r="215" spans="1:3" ht="12.75">
      <c r="A215" s="1">
        <v>0.48584</v>
      </c>
      <c r="B215" s="1">
        <f t="shared" si="3"/>
        <v>11.974552708800001</v>
      </c>
      <c r="C215">
        <v>0.854</v>
      </c>
    </row>
    <row r="216" spans="1:3" ht="12.75">
      <c r="A216" s="1">
        <v>0.45288</v>
      </c>
      <c r="B216" s="1">
        <f t="shared" si="3"/>
        <v>11.1662476016</v>
      </c>
      <c r="C216">
        <v>0.858</v>
      </c>
    </row>
    <row r="217" spans="1:3" ht="12.75">
      <c r="A217" s="1">
        <v>0.43823</v>
      </c>
      <c r="B217" s="1">
        <f t="shared" si="3"/>
        <v>10.8069736386</v>
      </c>
      <c r="C217">
        <v>0.862</v>
      </c>
    </row>
    <row r="218" spans="1:3" ht="12.75">
      <c r="A218" s="1">
        <v>0.41382</v>
      </c>
      <c r="B218" s="1">
        <f t="shared" si="3"/>
        <v>10.208347192400002</v>
      </c>
      <c r="C218">
        <v>0.867</v>
      </c>
    </row>
    <row r="219" spans="1:3" ht="12.75">
      <c r="A219" s="1">
        <v>0.38086</v>
      </c>
      <c r="B219" s="1">
        <f t="shared" si="3"/>
        <v>9.4000420852</v>
      </c>
      <c r="C219">
        <v>0.871</v>
      </c>
    </row>
    <row r="220" spans="1:3" ht="12.75">
      <c r="A220" s="1">
        <v>0.35889</v>
      </c>
      <c r="B220" s="1">
        <f t="shared" si="3"/>
        <v>8.8612537598</v>
      </c>
      <c r="C220">
        <v>0.875</v>
      </c>
    </row>
    <row r="221" spans="1:3" ht="12.75">
      <c r="A221" s="1">
        <v>0.32837</v>
      </c>
      <c r="B221" s="1">
        <f t="shared" si="3"/>
        <v>8.112786773400002</v>
      </c>
      <c r="C221">
        <v>0.879</v>
      </c>
    </row>
    <row r="222" spans="1:3" ht="12.75">
      <c r="A222" s="1">
        <v>0.29175</v>
      </c>
      <c r="B222" s="1">
        <f t="shared" si="3"/>
        <v>7.2147244850000005</v>
      </c>
      <c r="C222">
        <v>0.883</v>
      </c>
    </row>
    <row r="223" spans="1:3" ht="12.75">
      <c r="A223" s="1">
        <v>0.26123</v>
      </c>
      <c r="B223" s="1">
        <f t="shared" si="3"/>
        <v>6.4662574986</v>
      </c>
      <c r="C223">
        <v>0.887</v>
      </c>
    </row>
    <row r="224" spans="1:4" ht="12.75">
      <c r="A224" s="1">
        <v>0.2356</v>
      </c>
      <c r="B224" s="1">
        <f t="shared" si="3"/>
        <v>5.837711992</v>
      </c>
      <c r="C224">
        <v>0.892</v>
      </c>
      <c r="D224" t="s">
        <v>159</v>
      </c>
    </row>
    <row r="225" spans="1:3" ht="12.75">
      <c r="A225" s="1">
        <v>0.2124</v>
      </c>
      <c r="B225" s="1">
        <f t="shared" si="3"/>
        <v>5.268759368</v>
      </c>
      <c r="C225">
        <v>0.896</v>
      </c>
    </row>
    <row r="226" spans="1:3" ht="12.75">
      <c r="A226" s="1">
        <v>0.20142</v>
      </c>
      <c r="B226" s="1">
        <f t="shared" si="3"/>
        <v>4.9994878244</v>
      </c>
      <c r="C226">
        <v>0.9</v>
      </c>
    </row>
    <row r="227" spans="1:3" ht="12.75">
      <c r="A227" s="1">
        <v>0.17822</v>
      </c>
      <c r="B227" s="1">
        <f t="shared" si="3"/>
        <v>4.4305352004</v>
      </c>
      <c r="C227">
        <v>0.904</v>
      </c>
    </row>
    <row r="228" spans="1:3" ht="12.75">
      <c r="A228" s="1">
        <v>0.15503</v>
      </c>
      <c r="B228" s="1">
        <f t="shared" si="3"/>
        <v>3.8618278146</v>
      </c>
      <c r="C228">
        <v>0.908</v>
      </c>
    </row>
    <row r="229" spans="1:3" ht="12.75">
      <c r="A229" s="1">
        <v>0.13794</v>
      </c>
      <c r="B229" s="1">
        <f t="shared" si="3"/>
        <v>3.4427157308000003</v>
      </c>
      <c r="C229">
        <v>0.912</v>
      </c>
    </row>
    <row r="230" spans="1:3" ht="12.75">
      <c r="A230" s="1">
        <v>0.11353</v>
      </c>
      <c r="B230" s="1">
        <f t="shared" si="3"/>
        <v>2.8440892846</v>
      </c>
      <c r="C230">
        <v>0.917</v>
      </c>
    </row>
    <row r="231" spans="1:3" ht="12.75">
      <c r="A231" s="1">
        <v>0.090332</v>
      </c>
      <c r="B231" s="1">
        <f t="shared" si="3"/>
        <v>2.27518570824</v>
      </c>
      <c r="C231">
        <v>0.921</v>
      </c>
    </row>
    <row r="232" spans="1:3" ht="12.75">
      <c r="A232" s="1">
        <v>0.072021</v>
      </c>
      <c r="B232" s="1">
        <f t="shared" si="3"/>
        <v>1.8261300402200003</v>
      </c>
      <c r="C232">
        <v>0.925</v>
      </c>
    </row>
    <row r="233" spans="1:3" ht="12.75">
      <c r="A233" s="1">
        <v>0.062256</v>
      </c>
      <c r="B233" s="1">
        <f t="shared" si="3"/>
        <v>1.5866549379200001</v>
      </c>
      <c r="C233">
        <v>0.929</v>
      </c>
    </row>
    <row r="234" spans="1:3" ht="12.75">
      <c r="A234" s="1">
        <v>0.037842</v>
      </c>
      <c r="B234" s="1">
        <f t="shared" si="3"/>
        <v>0.98793039644</v>
      </c>
      <c r="C234">
        <v>0.933</v>
      </c>
    </row>
    <row r="235" spans="1:3" ht="12.75">
      <c r="A235" s="1">
        <v>0.015869</v>
      </c>
      <c r="B235" s="1">
        <f t="shared" si="3"/>
        <v>0.44906849958000006</v>
      </c>
      <c r="C235">
        <v>0.938</v>
      </c>
    </row>
    <row r="236" spans="1:3" ht="12.75">
      <c r="A236" s="1">
        <v>0.012207</v>
      </c>
      <c r="B236" s="1">
        <f t="shared" si="3"/>
        <v>0.35926227074000006</v>
      </c>
      <c r="C236">
        <v>0.942</v>
      </c>
    </row>
    <row r="237" spans="1:3" ht="12.75">
      <c r="A237" s="1">
        <v>0.013428</v>
      </c>
      <c r="B237" s="1">
        <f t="shared" si="3"/>
        <v>0.38920585496000004</v>
      </c>
      <c r="C237">
        <v>0.946</v>
      </c>
    </row>
    <row r="238" spans="1:3" ht="12.75">
      <c r="A238" s="1">
        <v>0.0061035</v>
      </c>
      <c r="B238" s="1">
        <f t="shared" si="3"/>
        <v>0.20958113537000003</v>
      </c>
      <c r="C238">
        <v>0.95</v>
      </c>
    </row>
    <row r="239" spans="1:3" ht="12.75">
      <c r="A239" s="1">
        <v>-0.0024414</v>
      </c>
      <c r="B239" s="1">
        <f t="shared" si="3"/>
        <v>2.7545852000002147E-05</v>
      </c>
      <c r="C239">
        <v>0.954</v>
      </c>
    </row>
    <row r="240" spans="1:3" ht="12.75">
      <c r="A240" s="1">
        <v>-0.0024414</v>
      </c>
      <c r="B240" s="1">
        <f t="shared" si="3"/>
        <v>2.7545852000002147E-05</v>
      </c>
      <c r="C240">
        <v>0.958</v>
      </c>
    </row>
    <row r="241" spans="1:3" ht="12.75">
      <c r="A241" s="1">
        <v>0</v>
      </c>
      <c r="B241" s="1">
        <f t="shared" si="3"/>
        <v>0.0599</v>
      </c>
      <c r="C241">
        <v>0.963</v>
      </c>
    </row>
    <row r="242" spans="1:3" ht="12.75">
      <c r="A242" s="1">
        <v>-0.0012207</v>
      </c>
      <c r="B242" s="1">
        <f t="shared" si="3"/>
        <v>0.029963772926000002</v>
      </c>
      <c r="C242">
        <v>0.967</v>
      </c>
    </row>
    <row r="243" spans="1:3" ht="12.75">
      <c r="A243" s="1">
        <v>-0.0048828</v>
      </c>
      <c r="B243" s="1">
        <f t="shared" si="3"/>
        <v>-0.059844908296</v>
      </c>
      <c r="C243">
        <v>0.971</v>
      </c>
    </row>
    <row r="244" spans="1:3" ht="12.75">
      <c r="A244" s="1">
        <v>-0.0036621</v>
      </c>
      <c r="B244" s="1">
        <f t="shared" si="3"/>
        <v>-0.029908681222</v>
      </c>
      <c r="C244">
        <v>0.975</v>
      </c>
    </row>
    <row r="245" spans="1:3" ht="12.75">
      <c r="A245" s="1">
        <v>-0.0012207</v>
      </c>
      <c r="B245" s="1">
        <f t="shared" si="3"/>
        <v>0.029963772926000002</v>
      </c>
      <c r="C245">
        <v>0.979</v>
      </c>
    </row>
    <row r="246" spans="1:3" ht="12.75">
      <c r="A246" s="1">
        <v>-0.0061035</v>
      </c>
      <c r="B246" s="1">
        <f t="shared" si="3"/>
        <v>-0.08978113537000001</v>
      </c>
      <c r="C246">
        <v>0.983</v>
      </c>
    </row>
    <row r="247" spans="1:3" ht="12.75">
      <c r="A247" s="1">
        <v>-0.010986</v>
      </c>
      <c r="B247" s="1">
        <f t="shared" si="3"/>
        <v>-0.20951868652</v>
      </c>
      <c r="C247">
        <v>0.987</v>
      </c>
    </row>
    <row r="248" spans="1:3" ht="12.75">
      <c r="A248" s="1">
        <v>-0.0085449</v>
      </c>
      <c r="B248" s="1">
        <f t="shared" si="3"/>
        <v>-0.14965358951799998</v>
      </c>
      <c r="C248">
        <v>0.992</v>
      </c>
    </row>
    <row r="249" spans="1:3" ht="12.75">
      <c r="A249" s="1">
        <v>-0.0024414</v>
      </c>
      <c r="B249" s="1">
        <f t="shared" si="3"/>
        <v>2.7545852000002147E-05</v>
      </c>
      <c r="C249">
        <v>0.996</v>
      </c>
    </row>
    <row r="250" spans="1:3" ht="12.75">
      <c r="A250" s="1">
        <v>-0.0036621</v>
      </c>
      <c r="B250" s="1">
        <f t="shared" si="3"/>
        <v>-0.029908681222</v>
      </c>
      <c r="C250">
        <v>1</v>
      </c>
    </row>
    <row r="251" spans="1:3" ht="12.75">
      <c r="A251" s="1">
        <v>-0.0061035</v>
      </c>
      <c r="B251" s="1">
        <f t="shared" si="3"/>
        <v>-0.08978113537000001</v>
      </c>
      <c r="C251">
        <v>1.004</v>
      </c>
    </row>
    <row r="252" spans="1:3" ht="12.75">
      <c r="A252" s="1">
        <v>-0.0061035</v>
      </c>
      <c r="B252" s="1">
        <f t="shared" si="3"/>
        <v>-0.08978113537000001</v>
      </c>
      <c r="C252">
        <v>1.008</v>
      </c>
    </row>
    <row r="253" spans="1:3" ht="12.75">
      <c r="A253" s="1">
        <v>-0.0036621</v>
      </c>
      <c r="B253" s="1">
        <f t="shared" si="3"/>
        <v>-0.029908681222</v>
      </c>
      <c r="C253">
        <v>1.013</v>
      </c>
    </row>
    <row r="254" spans="1:3" ht="12.75">
      <c r="A254" s="1">
        <v>-0.0061035</v>
      </c>
      <c r="B254" s="1">
        <f t="shared" si="3"/>
        <v>-0.08978113537000001</v>
      </c>
      <c r="C254">
        <v>1.017</v>
      </c>
    </row>
    <row r="255" spans="1:3" ht="12.75">
      <c r="A255" s="1">
        <v>-0.0097656</v>
      </c>
      <c r="B255" s="1">
        <f t="shared" si="3"/>
        <v>-0.179589816592</v>
      </c>
      <c r="C255">
        <v>1.021</v>
      </c>
    </row>
    <row r="256" spans="1:3" ht="12.75">
      <c r="A256" s="1">
        <v>-0.0048828</v>
      </c>
      <c r="B256" s="1">
        <f t="shared" si="3"/>
        <v>-0.059844908296</v>
      </c>
      <c r="C256">
        <v>1.025</v>
      </c>
    </row>
    <row r="257" spans="1:3" ht="12.75">
      <c r="A257" s="1">
        <v>-0.0024414</v>
      </c>
      <c r="B257" s="1">
        <f t="shared" si="3"/>
        <v>2.7545852000002147E-05</v>
      </c>
      <c r="C257">
        <v>1.029</v>
      </c>
    </row>
    <row r="258" spans="1:3" ht="12.75">
      <c r="A258" s="1">
        <v>-0.0048828</v>
      </c>
      <c r="B258" s="1">
        <f t="shared" si="3"/>
        <v>-0.059844908296</v>
      </c>
      <c r="C258">
        <v>1.033</v>
      </c>
    </row>
    <row r="259" spans="1:3" ht="12.75">
      <c r="A259" s="1">
        <v>-0.0073242</v>
      </c>
      <c r="B259" s="1">
        <f t="shared" si="3"/>
        <v>-0.119717362444</v>
      </c>
      <c r="C259">
        <v>1.038</v>
      </c>
    </row>
    <row r="260" spans="1:3" ht="12.75">
      <c r="A260" s="1">
        <v>-0.0061035</v>
      </c>
      <c r="B260" s="1">
        <f t="shared" si="3"/>
        <v>-0.08978113537000001</v>
      </c>
      <c r="C260">
        <v>1.042</v>
      </c>
    </row>
    <row r="261" spans="1:3" ht="12.75">
      <c r="A261" s="1">
        <v>-0.0024414</v>
      </c>
      <c r="B261" s="1">
        <f t="shared" si="3"/>
        <v>2.7545852000002147E-05</v>
      </c>
      <c r="C261">
        <v>1.046</v>
      </c>
    </row>
    <row r="262" spans="1:3" ht="12.75">
      <c r="A262" s="1">
        <v>-0.0061035</v>
      </c>
      <c r="B262" s="1">
        <f t="shared" si="3"/>
        <v>-0.08978113537000001</v>
      </c>
      <c r="C262">
        <v>1.05</v>
      </c>
    </row>
    <row r="263" spans="1:3" ht="12.75">
      <c r="A263" s="1">
        <v>-0.0085449</v>
      </c>
      <c r="B263" s="1">
        <f t="shared" si="3"/>
        <v>-0.14965358951799998</v>
      </c>
      <c r="C263">
        <v>1.054</v>
      </c>
    </row>
    <row r="264" spans="1:3" ht="12.75">
      <c r="A264" s="1">
        <v>-0.0061035</v>
      </c>
      <c r="B264" s="1">
        <f t="shared" si="3"/>
        <v>-0.08978113537000001</v>
      </c>
      <c r="C264">
        <v>1.058</v>
      </c>
    </row>
    <row r="265" spans="1:3" ht="12.75">
      <c r="A265" s="1">
        <v>-0.0012207</v>
      </c>
      <c r="B265" s="1">
        <f t="shared" si="3"/>
        <v>0.029963772926000002</v>
      </c>
      <c r="C265">
        <v>1.063</v>
      </c>
    </row>
    <row r="266" spans="1:3" ht="12.75">
      <c r="A266" s="1">
        <v>-0.0048828</v>
      </c>
      <c r="B266" s="1">
        <f t="shared" si="3"/>
        <v>-0.059844908296</v>
      </c>
      <c r="C266">
        <v>1.067</v>
      </c>
    </row>
    <row r="267" spans="1:3" ht="12.75">
      <c r="A267" s="1">
        <v>-0.0073242</v>
      </c>
      <c r="B267" s="1">
        <f aca="true" t="shared" si="4" ref="B267:B275">(A267*24.52382)+0.0599</f>
        <v>-0.119717362444</v>
      </c>
      <c r="C267">
        <v>1.071</v>
      </c>
    </row>
    <row r="268" spans="1:3" ht="12.75">
      <c r="A268" s="1">
        <v>-0.0061035</v>
      </c>
      <c r="B268" s="1">
        <f t="shared" si="4"/>
        <v>-0.08978113537000001</v>
      </c>
      <c r="C268">
        <v>1.075</v>
      </c>
    </row>
    <row r="269" spans="1:3" ht="12.75">
      <c r="A269" s="1">
        <v>-0.0024414</v>
      </c>
      <c r="B269" s="1">
        <f t="shared" si="4"/>
        <v>2.7545852000002147E-05</v>
      </c>
      <c r="C269">
        <v>1.079</v>
      </c>
    </row>
    <row r="270" spans="1:3" ht="12.75">
      <c r="A270" s="1">
        <v>-0.0061035</v>
      </c>
      <c r="B270" s="1">
        <f t="shared" si="4"/>
        <v>-0.08978113537000001</v>
      </c>
      <c r="C270">
        <v>1.083</v>
      </c>
    </row>
    <row r="271" spans="1:3" ht="12.75">
      <c r="A271" s="1">
        <v>-0.0061035</v>
      </c>
      <c r="B271" s="1">
        <f t="shared" si="4"/>
        <v>-0.08978113537000001</v>
      </c>
      <c r="C271">
        <v>1.087</v>
      </c>
    </row>
    <row r="272" spans="1:3" ht="12.75">
      <c r="A272" s="1">
        <v>-0.0048828</v>
      </c>
      <c r="B272" s="1">
        <f t="shared" si="4"/>
        <v>-0.059844908296</v>
      </c>
      <c r="C272">
        <v>1.092</v>
      </c>
    </row>
    <row r="273" spans="1:3" ht="12.75">
      <c r="A273" s="1">
        <v>-0.0036621</v>
      </c>
      <c r="B273" s="1">
        <f t="shared" si="4"/>
        <v>-0.029908681222</v>
      </c>
      <c r="C273">
        <v>1.096</v>
      </c>
    </row>
    <row r="274" spans="1:3" ht="12.75">
      <c r="A274" s="1">
        <v>-0.0061035</v>
      </c>
      <c r="B274" s="1">
        <f t="shared" si="4"/>
        <v>-0.08978113537000001</v>
      </c>
      <c r="C274">
        <v>1.1</v>
      </c>
    </row>
    <row r="275" spans="1:3" ht="12.75">
      <c r="A275" s="1">
        <v>-0.0073242</v>
      </c>
      <c r="B275" s="1">
        <f t="shared" si="4"/>
        <v>-0.119717362444</v>
      </c>
      <c r="C275">
        <v>1.104</v>
      </c>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174</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1" max="1" width="31.140625" style="0" customWidth="1"/>
    <col min="2" max="2" width="19.140625" style="0" customWidth="1"/>
    <col min="3" max="3" width="26.00390625" style="0" customWidth="1"/>
  </cols>
  <sheetData>
    <row r="1" spans="1:4" ht="12.75">
      <c r="A1" s="10" t="s">
        <v>155</v>
      </c>
      <c r="B1" s="11" t="s">
        <v>151</v>
      </c>
      <c r="D1" t="s">
        <v>129</v>
      </c>
    </row>
    <row r="2" ht="12.75">
      <c r="D2" t="s">
        <v>145</v>
      </c>
    </row>
    <row r="3" spans="1:4" ht="12.75">
      <c r="A3" s="7" t="s">
        <v>134</v>
      </c>
      <c r="B3" s="12">
        <v>1</v>
      </c>
      <c r="D3" t="s">
        <v>156</v>
      </c>
    </row>
    <row r="4" spans="1:4" ht="12.75">
      <c r="A4" s="7" t="s">
        <v>135</v>
      </c>
      <c r="B4" s="13">
        <v>1.183</v>
      </c>
      <c r="D4" t="s">
        <v>130</v>
      </c>
    </row>
    <row r="5" spans="1:8" ht="12.75">
      <c r="A5" s="7" t="s">
        <v>136</v>
      </c>
      <c r="B5" s="13">
        <v>0.44</v>
      </c>
      <c r="H5" t="s">
        <v>139</v>
      </c>
    </row>
    <row r="6" spans="1:4" ht="12.75">
      <c r="A6" s="7" t="s">
        <v>137</v>
      </c>
      <c r="B6" s="13">
        <v>3.22</v>
      </c>
      <c r="D6" s="14" t="s">
        <v>146</v>
      </c>
    </row>
    <row r="7" spans="1:14" ht="12.75">
      <c r="A7" s="7" t="s">
        <v>138</v>
      </c>
      <c r="B7" s="12">
        <v>0.304</v>
      </c>
      <c r="L7" t="s">
        <v>126</v>
      </c>
      <c r="M7" t="s">
        <v>127</v>
      </c>
      <c r="N7" t="s">
        <v>132</v>
      </c>
    </row>
    <row r="8" spans="5:17" ht="12.75">
      <c r="E8" t="s">
        <v>124</v>
      </c>
      <c r="F8" t="s">
        <v>118</v>
      </c>
      <c r="G8" t="s">
        <v>103</v>
      </c>
      <c r="H8" t="s">
        <v>111</v>
      </c>
      <c r="I8" t="s">
        <v>109</v>
      </c>
      <c r="J8" t="s">
        <v>112</v>
      </c>
      <c r="K8" t="s">
        <v>114</v>
      </c>
      <c r="L8" t="s">
        <v>112</v>
      </c>
      <c r="M8" t="s">
        <v>115</v>
      </c>
      <c r="N8" t="s">
        <v>116</v>
      </c>
      <c r="O8" t="s">
        <v>119</v>
      </c>
      <c r="P8" t="s">
        <v>122</v>
      </c>
      <c r="Q8" t="s">
        <v>21</v>
      </c>
    </row>
    <row r="9" spans="4:16" ht="12.75">
      <c r="D9" s="15" t="s">
        <v>108</v>
      </c>
      <c r="E9" t="s">
        <v>128</v>
      </c>
      <c r="G9" t="s">
        <v>6</v>
      </c>
      <c r="I9" t="s">
        <v>117</v>
      </c>
      <c r="J9" t="s">
        <v>125</v>
      </c>
      <c r="K9" t="s">
        <v>110</v>
      </c>
      <c r="L9" t="s">
        <v>113</v>
      </c>
      <c r="M9" t="s">
        <v>131</v>
      </c>
      <c r="N9" t="s">
        <v>110</v>
      </c>
      <c r="O9" t="s">
        <v>120</v>
      </c>
      <c r="P9" t="s">
        <v>123</v>
      </c>
    </row>
    <row r="10" spans="1:17" ht="12.75">
      <c r="A10" t="s">
        <v>140</v>
      </c>
      <c r="B10" s="16">
        <f>(($B$4-$B$5))/29</f>
        <v>0.02562068965517242</v>
      </c>
      <c r="C10" s="17" t="s">
        <v>142</v>
      </c>
      <c r="D10" s="15">
        <v>0</v>
      </c>
      <c r="E10" s="1">
        <f>D10*$B$10</f>
        <v>0</v>
      </c>
      <c r="F10">
        <f>B4</f>
        <v>1.183</v>
      </c>
      <c r="G10" s="1">
        <f>$B6-E10</f>
        <v>3.22</v>
      </c>
      <c r="H10" s="3">
        <f>$B5+E10</f>
        <v>0.44</v>
      </c>
      <c r="I10" s="2">
        <f>((F10-E10)*(PI())*G10)</f>
        <v>11.967143231613457</v>
      </c>
      <c r="J10" s="2">
        <f>((F10/2)^2)*PI()</f>
        <v>1.0991560902949316</v>
      </c>
      <c r="K10" s="2">
        <f>((H10/2)^2)*PI()</f>
        <v>0.152053084433746</v>
      </c>
      <c r="L10" s="2">
        <f>J10-K10</f>
        <v>0.9471030058611856</v>
      </c>
      <c r="M10" s="2">
        <f>(H10*PI())*G10</f>
        <v>4.451008471606019</v>
      </c>
      <c r="N10" s="2">
        <f>(L10*2)+I10+M10</f>
        <v>18.312357714941847</v>
      </c>
      <c r="O10" s="2">
        <f>N10*B3</f>
        <v>18.312357714941847</v>
      </c>
      <c r="P10" s="18">
        <f>(F10-H10)/2</f>
        <v>0.37150000000000005</v>
      </c>
      <c r="Q10" s="2">
        <f>O10/B12</f>
        <v>252.29416984072026</v>
      </c>
    </row>
    <row r="11" spans="1:17" ht="12.75">
      <c r="A11" t="s">
        <v>104</v>
      </c>
      <c r="B11" s="1">
        <f>$O$10</f>
        <v>18.312357714941847</v>
      </c>
      <c r="C11" s="17" t="s">
        <v>143</v>
      </c>
      <c r="D11" s="15">
        <v>1</v>
      </c>
      <c r="E11" s="1">
        <f>D11*B10</f>
        <v>0.02562068965517242</v>
      </c>
      <c r="F11">
        <f>B4</f>
        <v>1.183</v>
      </c>
      <c r="G11" s="1">
        <f>$B6-E11</f>
        <v>3.1943793103448277</v>
      </c>
      <c r="H11" s="3">
        <f>$B5+E11</f>
        <v>0.46562068965517245</v>
      </c>
      <c r="I11" s="2">
        <f aca="true" t="shared" si="0" ref="I11:I39">((F11-E11)*(PI())*G11)</f>
        <v>11.614808975967492</v>
      </c>
      <c r="J11" s="2">
        <f aca="true" t="shared" si="1" ref="J11:J38">((F11/2)^2)*PI()</f>
        <v>1.0991560902949316</v>
      </c>
      <c r="K11" s="2">
        <f aca="true" t="shared" si="2" ref="K11:K38">((H11/2)^2)*PI()</f>
        <v>0.17027638477883905</v>
      </c>
      <c r="L11" s="2">
        <f aca="true" t="shared" si="3" ref="L11:L38">J11-K11</f>
        <v>0.9288797055160924</v>
      </c>
      <c r="M11" s="2">
        <f aca="true" t="shared" si="4" ref="M11:M38">(H11*PI())*G11</f>
        <v>4.67270782989182</v>
      </c>
      <c r="N11" s="2">
        <f aca="true" t="shared" si="5" ref="N11:N39">(L11*2)+I11+M11</f>
        <v>18.145276216891496</v>
      </c>
      <c r="O11" s="2">
        <f>N11*B3</f>
        <v>18.145276216891496</v>
      </c>
      <c r="P11" s="18">
        <f aca="true" t="shared" si="6" ref="P11:P39">(F11-H11)/2</f>
        <v>0.3586896551724138</v>
      </c>
      <c r="Q11" s="2">
        <f>O11/B12</f>
        <v>249.9922440863996</v>
      </c>
    </row>
    <row r="12" spans="1:17" ht="12.75">
      <c r="A12" t="s">
        <v>107</v>
      </c>
      <c r="B12" s="1">
        <f>((B7/2)^2)*PI()</f>
        <v>0.07258335666853857</v>
      </c>
      <c r="C12" s="14" t="s">
        <v>144</v>
      </c>
      <c r="D12" s="15">
        <v>2</v>
      </c>
      <c r="E12" s="1">
        <f>D12*B10</f>
        <v>0.05124137931034484</v>
      </c>
      <c r="F12">
        <f>B4</f>
        <v>1.183</v>
      </c>
      <c r="G12" s="1">
        <f>$B6-E12</f>
        <v>3.168758620689655</v>
      </c>
      <c r="H12" s="3">
        <f>$B5+E12</f>
        <v>0.49124137931034484</v>
      </c>
      <c r="I12" s="2">
        <f t="shared" si="0"/>
        <v>11.266599127177228</v>
      </c>
      <c r="J12" s="2">
        <f t="shared" si="1"/>
        <v>1.0991560902949316</v>
      </c>
      <c r="K12" s="2">
        <f t="shared" si="2"/>
        <v>0.1895307868378569</v>
      </c>
      <c r="L12" s="2">
        <f t="shared" si="3"/>
        <v>0.9096253034570747</v>
      </c>
      <c r="M12" s="2">
        <f t="shared" si="4"/>
        <v>4.890282781321921</v>
      </c>
      <c r="N12" s="2">
        <f t="shared" si="5"/>
        <v>17.976132515413298</v>
      </c>
      <c r="O12" s="2">
        <f>N12*B3</f>
        <v>17.976132515413298</v>
      </c>
      <c r="P12" s="18">
        <f t="shared" si="6"/>
        <v>0.3458793103448276</v>
      </c>
      <c r="Q12" s="2">
        <f>O12/B12</f>
        <v>247.6619068129305</v>
      </c>
    </row>
    <row r="13" spans="1:17" ht="12.75">
      <c r="A13" t="s">
        <v>149</v>
      </c>
      <c r="B13" s="1">
        <f>((B5/2)^2)*PI()</f>
        <v>0.152053084433746</v>
      </c>
      <c r="D13" s="15">
        <v>3</v>
      </c>
      <c r="E13" s="1">
        <f>D13*B10</f>
        <v>0.07686206896551726</v>
      </c>
      <c r="F13">
        <f>B4</f>
        <v>1.183</v>
      </c>
      <c r="G13" s="1">
        <f>$B6-E13</f>
        <v>3.143137931034483</v>
      </c>
      <c r="H13" s="3">
        <f>$B5+E13</f>
        <v>0.5168620689655172</v>
      </c>
      <c r="I13" s="2">
        <f t="shared" si="0"/>
        <v>10.922513685242663</v>
      </c>
      <c r="J13" s="2">
        <f t="shared" si="1"/>
        <v>1.0991560902949316</v>
      </c>
      <c r="K13" s="2">
        <f t="shared" si="2"/>
        <v>0.20981629061079962</v>
      </c>
      <c r="L13" s="2">
        <f t="shared" si="3"/>
        <v>0.8893397996841319</v>
      </c>
      <c r="M13" s="2">
        <f t="shared" si="4"/>
        <v>5.103733325896323</v>
      </c>
      <c r="N13" s="2">
        <f t="shared" si="5"/>
        <v>17.804926610507252</v>
      </c>
      <c r="O13" s="2">
        <f>N13*B3</f>
        <v>17.804926610507252</v>
      </c>
      <c r="P13" s="18">
        <f t="shared" si="6"/>
        <v>0.3330689655172414</v>
      </c>
      <c r="Q13" s="2">
        <f>O13/B12</f>
        <v>245.30315802031294</v>
      </c>
    </row>
    <row r="14" spans="1:17" ht="12.75">
      <c r="A14" t="s">
        <v>150</v>
      </c>
      <c r="B14">
        <f>B13/B12</f>
        <v>2.094875346260388</v>
      </c>
      <c r="D14" s="15">
        <v>4</v>
      </c>
      <c r="E14" s="1">
        <f>D14*B10</f>
        <v>0.10248275862068967</v>
      </c>
      <c r="F14">
        <f>B4</f>
        <v>1.183</v>
      </c>
      <c r="G14" s="1">
        <f>$B6-E14</f>
        <v>3.1175172413793106</v>
      </c>
      <c r="H14" s="3">
        <f>$B5+E14</f>
        <v>0.5424827586206897</v>
      </c>
      <c r="I14" s="2">
        <f t="shared" si="0"/>
        <v>10.582552650163795</v>
      </c>
      <c r="J14" s="2">
        <f t="shared" si="1"/>
        <v>1.0991560902949316</v>
      </c>
      <c r="K14" s="2">
        <f t="shared" si="2"/>
        <v>0.23113289609766724</v>
      </c>
      <c r="L14" s="2">
        <f t="shared" si="3"/>
        <v>0.8680231941972643</v>
      </c>
      <c r="M14" s="2">
        <f t="shared" si="4"/>
        <v>5.313059463615026</v>
      </c>
      <c r="N14" s="2">
        <f t="shared" si="5"/>
        <v>17.63165850217335</v>
      </c>
      <c r="O14" s="2">
        <f>N14*B3</f>
        <v>17.63165850217335</v>
      </c>
      <c r="P14" s="18">
        <f t="shared" si="6"/>
        <v>0.32025862068965516</v>
      </c>
      <c r="Q14" s="2">
        <f>O14/B12</f>
        <v>242.9159977085468</v>
      </c>
    </row>
    <row r="15" spans="1:17" ht="12.75">
      <c r="A15" t="s">
        <v>105</v>
      </c>
      <c r="B15" s="15">
        <f>Q10</f>
        <v>252.29416984072026</v>
      </c>
      <c r="D15" s="15">
        <v>5</v>
      </c>
      <c r="E15" s="1">
        <f>D15*B10</f>
        <v>0.1281034482758621</v>
      </c>
      <c r="F15">
        <f>B4</f>
        <v>1.183</v>
      </c>
      <c r="G15" s="1">
        <f>$B6-E15</f>
        <v>3.091896551724138</v>
      </c>
      <c r="H15" s="3">
        <f>$B5+E15</f>
        <v>0.5681034482758621</v>
      </c>
      <c r="I15" s="2">
        <f t="shared" si="0"/>
        <v>10.24671602194063</v>
      </c>
      <c r="J15" s="2">
        <f t="shared" si="1"/>
        <v>1.0991560902949316</v>
      </c>
      <c r="K15" s="2">
        <f t="shared" si="2"/>
        <v>0.2534806032984597</v>
      </c>
      <c r="L15" s="2">
        <f t="shared" si="3"/>
        <v>0.8456754869964719</v>
      </c>
      <c r="M15" s="2">
        <f t="shared" si="4"/>
        <v>5.518261194478029</v>
      </c>
      <c r="N15" s="2">
        <f t="shared" si="5"/>
        <v>17.456328190411604</v>
      </c>
      <c r="O15" s="2">
        <f>N15*B3</f>
        <v>17.456328190411604</v>
      </c>
      <c r="P15" s="18">
        <f t="shared" si="6"/>
        <v>0.30744827586206896</v>
      </c>
      <c r="Q15" s="2">
        <f>O15/B12</f>
        <v>240.50042587763224</v>
      </c>
    </row>
    <row r="16" spans="1:17" ht="12.75">
      <c r="A16" t="s">
        <v>106</v>
      </c>
      <c r="B16" s="15">
        <f>MAX(Q10:Q39)</f>
        <v>252.29416984072026</v>
      </c>
      <c r="D16" s="15">
        <v>6</v>
      </c>
      <c r="E16" s="1">
        <f>D16*B10</f>
        <v>0.1537241379310345</v>
      </c>
      <c r="F16">
        <f>B4</f>
        <v>1.183</v>
      </c>
      <c r="G16" s="1">
        <f>$B6-E16</f>
        <v>3.0662758620689656</v>
      </c>
      <c r="H16" s="3">
        <f>$B5+E16</f>
        <v>0.5937241379310345</v>
      </c>
      <c r="I16" s="2">
        <f t="shared" si="0"/>
        <v>9.91500380057316</v>
      </c>
      <c r="J16" s="2">
        <f t="shared" si="1"/>
        <v>1.0991560902949316</v>
      </c>
      <c r="K16" s="2">
        <f t="shared" si="2"/>
        <v>0.2768594122131769</v>
      </c>
      <c r="L16" s="2">
        <f t="shared" si="3"/>
        <v>0.8222966780817547</v>
      </c>
      <c r="M16" s="2">
        <f t="shared" si="4"/>
        <v>5.7193385184853325</v>
      </c>
      <c r="N16" s="2">
        <f t="shared" si="5"/>
        <v>17.278935675222</v>
      </c>
      <c r="O16" s="2">
        <f>N16*B3</f>
        <v>17.278935675222</v>
      </c>
      <c r="P16" s="18">
        <f t="shared" si="6"/>
        <v>0.29463793103448277</v>
      </c>
      <c r="Q16" s="2">
        <f>O16/B12</f>
        <v>238.0564425275691</v>
      </c>
    </row>
    <row r="17" spans="1:17" ht="12.75">
      <c r="A17" t="s">
        <v>141</v>
      </c>
      <c r="B17" s="15">
        <f>$Q$39</f>
        <v>174.00324619113576</v>
      </c>
      <c r="D17" s="15">
        <v>7</v>
      </c>
      <c r="E17" s="1">
        <f>D17*B10</f>
        <v>0.17934482758620693</v>
      </c>
      <c r="F17">
        <f>B4</f>
        <v>1.183</v>
      </c>
      <c r="G17" s="1">
        <f>$B6-E17</f>
        <v>3.040655172413793</v>
      </c>
      <c r="H17" s="3">
        <f>$B5+E17</f>
        <v>0.6193448275862069</v>
      </c>
      <c r="I17" s="2">
        <f t="shared" si="0"/>
        <v>9.587415986061394</v>
      </c>
      <c r="J17" s="2">
        <f t="shared" si="1"/>
        <v>1.0991560902949316</v>
      </c>
      <c r="K17" s="2">
        <f t="shared" si="2"/>
        <v>0.301269322841819</v>
      </c>
      <c r="L17" s="2">
        <f t="shared" si="3"/>
        <v>0.7978867674531125</v>
      </c>
      <c r="M17" s="2">
        <f t="shared" si="4"/>
        <v>5.9162914356369365</v>
      </c>
      <c r="N17" s="2">
        <f t="shared" si="5"/>
        <v>17.099480956604555</v>
      </c>
      <c r="O17" s="2">
        <f>N17*B3</f>
        <v>17.099480956604555</v>
      </c>
      <c r="P17" s="18">
        <f t="shared" si="6"/>
        <v>0.2818275862068966</v>
      </c>
      <c r="Q17" s="2">
        <f>O17/B12</f>
        <v>235.58404765835755</v>
      </c>
    </row>
    <row r="18" spans="2:17" ht="12.75">
      <c r="B18" s="1"/>
      <c r="D18" s="15">
        <v>8</v>
      </c>
      <c r="E18" s="1">
        <f>D18*B10</f>
        <v>0.20496551724137935</v>
      </c>
      <c r="F18">
        <f>B4</f>
        <v>1.183</v>
      </c>
      <c r="G18" s="1">
        <f>$B6-E18</f>
        <v>3.0150344827586206</v>
      </c>
      <c r="H18" s="3">
        <f>$B5+E18</f>
        <v>0.6449655172413793</v>
      </c>
      <c r="I18" s="2">
        <f t="shared" si="0"/>
        <v>9.263952578405325</v>
      </c>
      <c r="J18" s="2">
        <f t="shared" si="1"/>
        <v>1.0991560902949316</v>
      </c>
      <c r="K18" s="2">
        <f t="shared" si="2"/>
        <v>0.3267103351843859</v>
      </c>
      <c r="L18" s="2">
        <f t="shared" si="3"/>
        <v>0.7724457551105457</v>
      </c>
      <c r="M18" s="2">
        <f t="shared" si="4"/>
        <v>6.109119945932841</v>
      </c>
      <c r="N18" s="2">
        <f t="shared" si="5"/>
        <v>16.917964034559258</v>
      </c>
      <c r="O18" s="2">
        <f>N18*B3</f>
        <v>16.917964034559258</v>
      </c>
      <c r="P18" s="18">
        <f t="shared" si="6"/>
        <v>0.2690172413793104</v>
      </c>
      <c r="Q18" s="2">
        <f>O18/B12</f>
        <v>233.0832412699975</v>
      </c>
    </row>
    <row r="19" spans="1:17" ht="12.75">
      <c r="A19" t="s">
        <v>133</v>
      </c>
      <c r="B19" s="1">
        <f>((B4*3)+B5)/2</f>
        <v>1.9945000000000002</v>
      </c>
      <c r="C19" s="17" t="s">
        <v>148</v>
      </c>
      <c r="D19" s="15">
        <v>9</v>
      </c>
      <c r="E19" s="1">
        <f>D19*B10</f>
        <v>0.23058620689655177</v>
      </c>
      <c r="F19">
        <f>B4</f>
        <v>1.183</v>
      </c>
      <c r="G19" s="1">
        <f>$B6-E19</f>
        <v>2.9894137931034486</v>
      </c>
      <c r="H19" s="3">
        <f>$B5+E19</f>
        <v>0.6705862068965518</v>
      </c>
      <c r="I19" s="2">
        <f t="shared" si="0"/>
        <v>8.944613577604956</v>
      </c>
      <c r="J19" s="2">
        <f t="shared" si="1"/>
        <v>1.0991560902949316</v>
      </c>
      <c r="K19" s="2">
        <f t="shared" si="2"/>
        <v>0.3531824492408778</v>
      </c>
      <c r="L19" s="2">
        <f t="shared" si="3"/>
        <v>0.7459736410540537</v>
      </c>
      <c r="M19" s="2">
        <f t="shared" si="4"/>
        <v>6.297824049373049</v>
      </c>
      <c r="N19" s="2">
        <f t="shared" si="5"/>
        <v>16.734384909086113</v>
      </c>
      <c r="O19" s="2">
        <f>N19*B3</f>
        <v>16.734384909086113</v>
      </c>
      <c r="P19" s="18">
        <f t="shared" si="6"/>
        <v>0.25620689655172413</v>
      </c>
      <c r="Q19" s="2">
        <f>O19/B12</f>
        <v>230.554023362489</v>
      </c>
    </row>
    <row r="20" spans="4:17" ht="12.75">
      <c r="D20" s="15">
        <v>10</v>
      </c>
      <c r="E20" s="1">
        <f>D20*B10</f>
        <v>0.2562068965517242</v>
      </c>
      <c r="F20">
        <f>B4</f>
        <v>1.183</v>
      </c>
      <c r="G20" s="1">
        <f>$B6-E20</f>
        <v>2.963793103448276</v>
      </c>
      <c r="H20" s="3">
        <f>$B5+E20</f>
        <v>0.6962068965517242</v>
      </c>
      <c r="I20" s="2">
        <f t="shared" si="0"/>
        <v>8.629398983660288</v>
      </c>
      <c r="J20" s="2">
        <f t="shared" si="1"/>
        <v>1.0991560902949316</v>
      </c>
      <c r="K20" s="2">
        <f t="shared" si="2"/>
        <v>0.3806856650112944</v>
      </c>
      <c r="L20" s="2">
        <f t="shared" si="3"/>
        <v>0.7184704252836371</v>
      </c>
      <c r="M20" s="2">
        <f t="shared" si="4"/>
        <v>6.482403745957554</v>
      </c>
      <c r="N20" s="2">
        <f t="shared" si="5"/>
        <v>16.548743580185118</v>
      </c>
      <c r="O20" s="2">
        <f>N20*B3</f>
        <v>16.548743580185118</v>
      </c>
      <c r="P20" s="18">
        <f t="shared" si="6"/>
        <v>0.24339655172413793</v>
      </c>
      <c r="Q20" s="2">
        <f>O20/B12</f>
        <v>227.99639393583197</v>
      </c>
    </row>
    <row r="21" spans="4:17" ht="12.75">
      <c r="D21" s="15">
        <v>11</v>
      </c>
      <c r="E21" s="1">
        <f>D21*B10</f>
        <v>0.28182758620689663</v>
      </c>
      <c r="F21">
        <f>B4</f>
        <v>1.183</v>
      </c>
      <c r="G21" s="1">
        <f>$B6-E21</f>
        <v>2.9381724137931036</v>
      </c>
      <c r="H21" s="3">
        <f>$B5+E21</f>
        <v>0.7218275862068966</v>
      </c>
      <c r="I21" s="2">
        <f t="shared" si="0"/>
        <v>8.318308796571316</v>
      </c>
      <c r="J21" s="2">
        <f t="shared" si="1"/>
        <v>1.0991560902949316</v>
      </c>
      <c r="K21" s="2">
        <f t="shared" si="2"/>
        <v>0.4092199824956359</v>
      </c>
      <c r="L21" s="2">
        <f t="shared" si="3"/>
        <v>0.6899361077992956</v>
      </c>
      <c r="M21" s="2">
        <f t="shared" si="4"/>
        <v>6.662859035686361</v>
      </c>
      <c r="N21" s="2">
        <f t="shared" si="5"/>
        <v>16.361040047856267</v>
      </c>
      <c r="O21" s="2">
        <f>N21*B3</f>
        <v>16.361040047856267</v>
      </c>
      <c r="P21" s="18">
        <f t="shared" si="6"/>
        <v>0.23058620689655174</v>
      </c>
      <c r="Q21" s="2">
        <f>O21/B12</f>
        <v>225.4103529900264</v>
      </c>
    </row>
    <row r="22" spans="4:17" ht="12.75">
      <c r="D22" s="15">
        <v>12</v>
      </c>
      <c r="E22" s="1">
        <f>D22*B10</f>
        <v>0.307448275862069</v>
      </c>
      <c r="F22">
        <f>B4</f>
        <v>1.183</v>
      </c>
      <c r="G22" s="1">
        <f>$B6-E22</f>
        <v>2.912551724137931</v>
      </c>
      <c r="H22" s="3">
        <f>$B5+E22</f>
        <v>0.7474482758620691</v>
      </c>
      <c r="I22" s="2">
        <f t="shared" si="0"/>
        <v>8.011343016338044</v>
      </c>
      <c r="J22" s="2">
        <f t="shared" si="1"/>
        <v>1.0991560902949316</v>
      </c>
      <c r="K22" s="2">
        <f t="shared" si="2"/>
        <v>0.43878540169390234</v>
      </c>
      <c r="L22" s="2">
        <f t="shared" si="3"/>
        <v>0.6603706886010292</v>
      </c>
      <c r="M22" s="2">
        <f t="shared" si="4"/>
        <v>6.839189918559469</v>
      </c>
      <c r="N22" s="2">
        <f t="shared" si="5"/>
        <v>16.17127431209957</v>
      </c>
      <c r="O22" s="2">
        <f>N22*B3</f>
        <v>16.17127431209957</v>
      </c>
      <c r="P22" s="18">
        <f t="shared" si="6"/>
        <v>0.2177758620689655</v>
      </c>
      <c r="Q22" s="2">
        <f>O22/B12</f>
        <v>222.7959005250724</v>
      </c>
    </row>
    <row r="23" spans="4:17" ht="12.75">
      <c r="D23" s="15">
        <v>13</v>
      </c>
      <c r="E23" s="1">
        <f>D23*B10</f>
        <v>0.3330689655172414</v>
      </c>
      <c r="F23">
        <f>B4</f>
        <v>1.183</v>
      </c>
      <c r="G23" s="1">
        <f>$B6-E23</f>
        <v>2.8869310344827586</v>
      </c>
      <c r="H23" s="3">
        <f>$B5+E23</f>
        <v>0.7730689655172414</v>
      </c>
      <c r="I23" s="2">
        <f t="shared" si="0"/>
        <v>7.7085016429604725</v>
      </c>
      <c r="J23" s="2">
        <f t="shared" si="1"/>
        <v>1.0991560902949316</v>
      </c>
      <c r="K23" s="2">
        <f t="shared" si="2"/>
        <v>0.46938192260609335</v>
      </c>
      <c r="L23" s="2">
        <f t="shared" si="3"/>
        <v>0.6297741676888382</v>
      </c>
      <c r="M23" s="2">
        <f t="shared" si="4"/>
        <v>7.011396394576876</v>
      </c>
      <c r="N23" s="2">
        <f t="shared" si="5"/>
        <v>15.979446372915024</v>
      </c>
      <c r="O23" s="2">
        <f>N23*B3</f>
        <v>15.979446372915024</v>
      </c>
      <c r="P23" s="18">
        <f t="shared" si="6"/>
        <v>0.20496551724137935</v>
      </c>
      <c r="Q23" s="2">
        <f>O23/B12</f>
        <v>220.1530365409699</v>
      </c>
    </row>
    <row r="24" spans="4:17" ht="12.75">
      <c r="D24" s="15">
        <v>14</v>
      </c>
      <c r="E24" s="1">
        <f>D24*B10</f>
        <v>0.35868965517241386</v>
      </c>
      <c r="F24">
        <f>B4</f>
        <v>1.183</v>
      </c>
      <c r="G24" s="1">
        <f>$B6-E24</f>
        <v>2.8613103448275865</v>
      </c>
      <c r="H24" s="3">
        <f>$B5+E24</f>
        <v>0.7986896551724139</v>
      </c>
      <c r="I24" s="2">
        <f t="shared" si="0"/>
        <v>7.4097846764386</v>
      </c>
      <c r="J24" s="2">
        <f t="shared" si="1"/>
        <v>1.0991560902949316</v>
      </c>
      <c r="K24" s="2">
        <f t="shared" si="2"/>
        <v>0.5010095452322094</v>
      </c>
      <c r="L24" s="2">
        <f t="shared" si="3"/>
        <v>0.5981465450627221</v>
      </c>
      <c r="M24" s="2">
        <f t="shared" si="4"/>
        <v>7.179478463738586</v>
      </c>
      <c r="N24" s="2">
        <f t="shared" si="5"/>
        <v>15.785556230302632</v>
      </c>
      <c r="O24" s="2">
        <f>N24*B3</f>
        <v>15.785556230302632</v>
      </c>
      <c r="P24" s="18">
        <f t="shared" si="6"/>
        <v>0.1921551724137931</v>
      </c>
      <c r="Q24" s="2">
        <f>O24/B12</f>
        <v>217.48176103771897</v>
      </c>
    </row>
    <row r="25" spans="4:17" ht="12.75">
      <c r="D25" s="15">
        <v>15</v>
      </c>
      <c r="E25" s="1">
        <f>D25*B10</f>
        <v>0.3843103448275863</v>
      </c>
      <c r="F25">
        <f>B4</f>
        <v>1.183</v>
      </c>
      <c r="G25" s="1">
        <f>$B6-E25</f>
        <v>2.835689655172414</v>
      </c>
      <c r="H25" s="3">
        <f>$B5+E25</f>
        <v>0.8243103448275864</v>
      </c>
      <c r="I25" s="2">
        <f t="shared" si="0"/>
        <v>7.115192116772428</v>
      </c>
      <c r="J25" s="2">
        <f t="shared" si="1"/>
        <v>1.0991560902949316</v>
      </c>
      <c r="K25" s="2">
        <f t="shared" si="2"/>
        <v>0.5336682695722506</v>
      </c>
      <c r="L25" s="2">
        <f t="shared" si="3"/>
        <v>0.565487820722681</v>
      </c>
      <c r="M25" s="2">
        <f t="shared" si="4"/>
        <v>7.343436126044596</v>
      </c>
      <c r="N25" s="2">
        <f t="shared" si="5"/>
        <v>15.589603884262386</v>
      </c>
      <c r="O25" s="2">
        <f>N25*B3</f>
        <v>15.589603884262386</v>
      </c>
      <c r="P25" s="18">
        <f t="shared" si="6"/>
        <v>0.17934482758620685</v>
      </c>
      <c r="Q25" s="2">
        <f>O25/B12</f>
        <v>214.7820740153195</v>
      </c>
    </row>
    <row r="26" spans="4:17" ht="12.75">
      <c r="D26" s="15">
        <v>16</v>
      </c>
      <c r="E26" s="1">
        <f>D26*B10</f>
        <v>0.4099310344827587</v>
      </c>
      <c r="F26">
        <f>B4</f>
        <v>1.183</v>
      </c>
      <c r="G26" s="1">
        <f>$B6-E26</f>
        <v>2.8100689655172415</v>
      </c>
      <c r="H26" s="3">
        <f>$B5+E26</f>
        <v>0.8499310344827586</v>
      </c>
      <c r="I26" s="2">
        <f t="shared" si="0"/>
        <v>6.824723963961954</v>
      </c>
      <c r="J26" s="2">
        <f t="shared" si="1"/>
        <v>1.0991560902949316</v>
      </c>
      <c r="K26" s="2">
        <f t="shared" si="2"/>
        <v>0.5673580956262161</v>
      </c>
      <c r="L26" s="2">
        <f t="shared" si="3"/>
        <v>0.5317979946687155</v>
      </c>
      <c r="M26" s="2">
        <f t="shared" si="4"/>
        <v>7.5032693814949045</v>
      </c>
      <c r="N26" s="2">
        <f t="shared" si="5"/>
        <v>15.39158933479429</v>
      </c>
      <c r="O26" s="2">
        <f>N26*B3</f>
        <v>15.39158933479429</v>
      </c>
      <c r="P26" s="18">
        <f t="shared" si="6"/>
        <v>0.1665344827586207</v>
      </c>
      <c r="Q26" s="2">
        <f>O26/B12</f>
        <v>212.05397547377152</v>
      </c>
    </row>
    <row r="27" spans="4:17" ht="12.75">
      <c r="D27" s="15">
        <v>17</v>
      </c>
      <c r="E27" s="1">
        <f>D27*B10</f>
        <v>0.4355517241379311</v>
      </c>
      <c r="F27">
        <f>B4</f>
        <v>1.183</v>
      </c>
      <c r="G27" s="1">
        <f>$B6-E27</f>
        <v>2.784448275862069</v>
      </c>
      <c r="H27" s="3">
        <f>$B5+E27</f>
        <v>0.8755517241379311</v>
      </c>
      <c r="I27" s="2">
        <f t="shared" si="0"/>
        <v>6.53838021800718</v>
      </c>
      <c r="J27" s="2">
        <f t="shared" si="1"/>
        <v>1.0991560902949316</v>
      </c>
      <c r="K27" s="2">
        <f t="shared" si="2"/>
        <v>0.6020790233941068</v>
      </c>
      <c r="L27" s="2">
        <f t="shared" si="3"/>
        <v>0.49707706690082476</v>
      </c>
      <c r="M27" s="2">
        <f t="shared" si="4"/>
        <v>7.658978230089516</v>
      </c>
      <c r="N27" s="2">
        <f t="shared" si="5"/>
        <v>15.191512581898346</v>
      </c>
      <c r="O27" s="2">
        <f>N27*B3</f>
        <v>15.191512581898346</v>
      </c>
      <c r="P27" s="18">
        <f t="shared" si="6"/>
        <v>0.15372413793103445</v>
      </c>
      <c r="Q27" s="2">
        <f>O27/B12</f>
        <v>209.2974654130751</v>
      </c>
    </row>
    <row r="28" spans="4:17" ht="12.75">
      <c r="D28" s="15">
        <v>18</v>
      </c>
      <c r="E28" s="1">
        <f>D28*B10</f>
        <v>0.46117241379310353</v>
      </c>
      <c r="F28">
        <f>B4</f>
        <v>1.183</v>
      </c>
      <c r="G28" s="1">
        <f>$B6-E28</f>
        <v>2.7588275862068965</v>
      </c>
      <c r="H28" s="3">
        <f>$B5+E28</f>
        <v>0.9011724137931035</v>
      </c>
      <c r="I28" s="2">
        <f t="shared" si="0"/>
        <v>6.256160878908106</v>
      </c>
      <c r="J28" s="2">
        <f t="shared" si="1"/>
        <v>1.0991560902949316</v>
      </c>
      <c r="K28" s="2">
        <f t="shared" si="2"/>
        <v>0.6378310528759221</v>
      </c>
      <c r="L28" s="2">
        <f t="shared" si="3"/>
        <v>0.46132503741900943</v>
      </c>
      <c r="M28" s="2">
        <f t="shared" si="4"/>
        <v>7.810562671828426</v>
      </c>
      <c r="N28" s="2">
        <f t="shared" si="5"/>
        <v>14.98937362557455</v>
      </c>
      <c r="O28" s="2">
        <f>N28*B3</f>
        <v>14.98937362557455</v>
      </c>
      <c r="P28" s="18">
        <f t="shared" si="6"/>
        <v>0.14091379310344826</v>
      </c>
      <c r="Q28" s="2">
        <f>O28/B12</f>
        <v>206.51254383323015</v>
      </c>
    </row>
    <row r="29" spans="4:17" ht="12.75">
      <c r="D29" s="15">
        <v>19</v>
      </c>
      <c r="E29" s="1">
        <f>D29*B10</f>
        <v>0.486793103448276</v>
      </c>
      <c r="F29">
        <f>B4</f>
        <v>1.183</v>
      </c>
      <c r="G29" s="1">
        <f>$B6-E29</f>
        <v>2.7332068965517244</v>
      </c>
      <c r="H29" s="3">
        <f>$B5+E29</f>
        <v>0.9267931034482759</v>
      </c>
      <c r="I29" s="2">
        <f t="shared" si="0"/>
        <v>5.97806594666473</v>
      </c>
      <c r="J29" s="2">
        <f t="shared" si="1"/>
        <v>1.0991560902949316</v>
      </c>
      <c r="K29" s="2">
        <f t="shared" si="2"/>
        <v>0.6746141840716624</v>
      </c>
      <c r="L29" s="2">
        <f t="shared" si="3"/>
        <v>0.42454190622326915</v>
      </c>
      <c r="M29" s="2">
        <f t="shared" si="4"/>
        <v>7.958022706711638</v>
      </c>
      <c r="N29" s="2">
        <f t="shared" si="5"/>
        <v>14.785172465822907</v>
      </c>
      <c r="O29" s="2">
        <f>N29*B3</f>
        <v>14.785172465822907</v>
      </c>
      <c r="P29" s="18">
        <f t="shared" si="6"/>
        <v>0.12810344827586206</v>
      </c>
      <c r="Q29" s="2">
        <f>O29/B12</f>
        <v>203.69921073423674</v>
      </c>
    </row>
    <row r="30" spans="4:17" ht="12.75">
      <c r="D30" s="15">
        <v>20</v>
      </c>
      <c r="E30" s="1">
        <f>D30*B10</f>
        <v>0.5124137931034484</v>
      </c>
      <c r="F30">
        <f>B4</f>
        <v>1.183</v>
      </c>
      <c r="G30" s="1">
        <f>$B6-E30</f>
        <v>2.707586206896552</v>
      </c>
      <c r="H30" s="3">
        <f>$B5+E30</f>
        <v>0.9524137931034484</v>
      </c>
      <c r="I30" s="2">
        <f t="shared" si="0"/>
        <v>5.704095421277054</v>
      </c>
      <c r="J30" s="2">
        <f t="shared" si="1"/>
        <v>1.0991560902949316</v>
      </c>
      <c r="K30" s="2">
        <f t="shared" si="2"/>
        <v>0.7124284169813276</v>
      </c>
      <c r="L30" s="2">
        <f t="shared" si="3"/>
        <v>0.3867276733136039</v>
      </c>
      <c r="M30" s="2">
        <f t="shared" si="4"/>
        <v>8.101358334739151</v>
      </c>
      <c r="N30" s="2">
        <f t="shared" si="5"/>
        <v>14.578909102643413</v>
      </c>
      <c r="O30" s="2">
        <f>N30*B3</f>
        <v>14.578909102643413</v>
      </c>
      <c r="P30" s="18">
        <f t="shared" si="6"/>
        <v>0.11529310344827581</v>
      </c>
      <c r="Q30" s="2">
        <f>O30/B12</f>
        <v>200.85746611609486</v>
      </c>
    </row>
    <row r="31" spans="4:17" ht="12.75">
      <c r="D31" s="15">
        <v>21</v>
      </c>
      <c r="E31" s="1">
        <f>D31*B10</f>
        <v>0.5380344827586208</v>
      </c>
      <c r="F31">
        <f>B4</f>
        <v>1.183</v>
      </c>
      <c r="G31" s="1">
        <f>$B6-E31</f>
        <v>2.6819655172413794</v>
      </c>
      <c r="H31" s="3">
        <f>$B5+E31</f>
        <v>0.9780344827586207</v>
      </c>
      <c r="I31" s="2">
        <f t="shared" si="0"/>
        <v>5.434249302745078</v>
      </c>
      <c r="J31" s="2">
        <f t="shared" si="1"/>
        <v>1.0991560902949316</v>
      </c>
      <c r="K31" s="2">
        <f t="shared" si="2"/>
        <v>0.7512737516049174</v>
      </c>
      <c r="L31" s="2">
        <f t="shared" si="3"/>
        <v>0.34788233869001417</v>
      </c>
      <c r="M31" s="2">
        <f t="shared" si="4"/>
        <v>8.240569555910962</v>
      </c>
      <c r="N31" s="2">
        <f t="shared" si="5"/>
        <v>14.370583536036069</v>
      </c>
      <c r="O31" s="2">
        <f>N31*B3</f>
        <v>14.370583536036069</v>
      </c>
      <c r="P31" s="18">
        <f t="shared" si="6"/>
        <v>0.10248275862068967</v>
      </c>
      <c r="Q31" s="2">
        <f>O31/B12</f>
        <v>197.98730997880443</v>
      </c>
    </row>
    <row r="32" spans="4:17" ht="12.75">
      <c r="D32" s="15">
        <v>22</v>
      </c>
      <c r="E32" s="1">
        <f>D32*B10</f>
        <v>0.5636551724137933</v>
      </c>
      <c r="F32">
        <f>B4</f>
        <v>1.183</v>
      </c>
      <c r="G32" s="1">
        <f>$B6-E32</f>
        <v>2.656344827586207</v>
      </c>
      <c r="H32" s="3">
        <f>$B5+E32</f>
        <v>1.0036551724137932</v>
      </c>
      <c r="I32" s="2">
        <f t="shared" si="0"/>
        <v>5.1685275910688</v>
      </c>
      <c r="J32" s="2">
        <f t="shared" si="1"/>
        <v>1.0991560902949316</v>
      </c>
      <c r="K32" s="2">
        <f t="shared" si="2"/>
        <v>0.7911501879424323</v>
      </c>
      <c r="L32" s="2">
        <f t="shared" si="3"/>
        <v>0.30800590235249925</v>
      </c>
      <c r="M32" s="2">
        <f t="shared" si="4"/>
        <v>8.375656370227077</v>
      </c>
      <c r="N32" s="2">
        <f t="shared" si="5"/>
        <v>14.160195766000875</v>
      </c>
      <c r="O32" s="2">
        <f>N32*B3</f>
        <v>14.160195766000875</v>
      </c>
      <c r="P32" s="18">
        <f t="shared" si="6"/>
        <v>0.08967241379310342</v>
      </c>
      <c r="Q32" s="2">
        <f>O32/B12</f>
        <v>195.08874232236556</v>
      </c>
    </row>
    <row r="33" spans="4:17" ht="12.75">
      <c r="D33" s="15">
        <v>23</v>
      </c>
      <c r="E33" s="1">
        <f>D33*B10</f>
        <v>0.5892758620689657</v>
      </c>
      <c r="F33">
        <f>B4</f>
        <v>1.183</v>
      </c>
      <c r="G33" s="1">
        <f>$B6-E33</f>
        <v>2.6307241379310344</v>
      </c>
      <c r="H33" s="3">
        <f>$B5+E33</f>
        <v>1.0292758620689657</v>
      </c>
      <c r="I33" s="2">
        <f t="shared" si="0"/>
        <v>4.906930286248222</v>
      </c>
      <c r="J33" s="2">
        <f t="shared" si="1"/>
        <v>1.0991560902949316</v>
      </c>
      <c r="K33" s="2">
        <f t="shared" si="2"/>
        <v>0.8320577259938722</v>
      </c>
      <c r="L33" s="2">
        <f t="shared" si="3"/>
        <v>0.2670983643010594</v>
      </c>
      <c r="M33" s="2">
        <f t="shared" si="4"/>
        <v>8.506618777687493</v>
      </c>
      <c r="N33" s="2">
        <f t="shared" si="5"/>
        <v>13.947745792537834</v>
      </c>
      <c r="O33" s="2">
        <f>N33*B3</f>
        <v>13.947745792537834</v>
      </c>
      <c r="P33" s="18">
        <f t="shared" si="6"/>
        <v>0.07686206896551717</v>
      </c>
      <c r="Q33" s="2">
        <f>O33/B12</f>
        <v>192.1617631467782</v>
      </c>
    </row>
    <row r="34" spans="4:17" ht="12.75">
      <c r="D34" s="15">
        <v>24</v>
      </c>
      <c r="E34" s="1">
        <f>D34*B10</f>
        <v>0.614896551724138</v>
      </c>
      <c r="F34">
        <f>B4</f>
        <v>1.183</v>
      </c>
      <c r="G34" s="1">
        <f>$B6-E34</f>
        <v>2.6051034482758624</v>
      </c>
      <c r="H34" s="3">
        <f>$B5+E34</f>
        <v>1.054896551724138</v>
      </c>
      <c r="I34" s="2">
        <f t="shared" si="0"/>
        <v>4.649457388283344</v>
      </c>
      <c r="J34" s="2">
        <f t="shared" si="1"/>
        <v>1.0991560902949316</v>
      </c>
      <c r="K34" s="2">
        <f t="shared" si="2"/>
        <v>0.8739963657592364</v>
      </c>
      <c r="L34" s="2">
        <f t="shared" si="3"/>
        <v>0.2251597245356951</v>
      </c>
      <c r="M34" s="2">
        <f t="shared" si="4"/>
        <v>8.633456778292206</v>
      </c>
      <c r="N34" s="2">
        <f t="shared" si="5"/>
        <v>13.733233615646942</v>
      </c>
      <c r="O34" s="2">
        <f>N34*B3</f>
        <v>13.733233615646942</v>
      </c>
      <c r="P34" s="18">
        <f t="shared" si="6"/>
        <v>0.06405172413793103</v>
      </c>
      <c r="Q34" s="2">
        <f>O34/B12</f>
        <v>189.20637245204236</v>
      </c>
    </row>
    <row r="35" spans="4:17" ht="12.75">
      <c r="D35" s="15">
        <v>25</v>
      </c>
      <c r="E35" s="1">
        <f>D35*B10</f>
        <v>0.6405172413793104</v>
      </c>
      <c r="F35">
        <f>B4</f>
        <v>1.183</v>
      </c>
      <c r="G35" s="1">
        <f>$B6-E35</f>
        <v>2.57948275862069</v>
      </c>
      <c r="H35" s="3">
        <f>$B5+E35</f>
        <v>1.0805172413793105</v>
      </c>
      <c r="I35" s="2">
        <f t="shared" si="0"/>
        <v>4.396108897174166</v>
      </c>
      <c r="J35" s="2">
        <f t="shared" si="1"/>
        <v>1.0991560902949316</v>
      </c>
      <c r="K35" s="2">
        <f t="shared" si="2"/>
        <v>0.9169661072385258</v>
      </c>
      <c r="L35" s="2">
        <f t="shared" si="3"/>
        <v>0.18218998305640577</v>
      </c>
      <c r="M35" s="2">
        <f t="shared" si="4"/>
        <v>8.756170372041224</v>
      </c>
      <c r="N35" s="2">
        <f t="shared" si="5"/>
        <v>13.516659235328202</v>
      </c>
      <c r="O35" s="2">
        <f>N35*B3</f>
        <v>13.516659235328202</v>
      </c>
      <c r="P35" s="18">
        <f t="shared" si="6"/>
        <v>0.05124137931034478</v>
      </c>
      <c r="Q35" s="2">
        <f>O35/B12</f>
        <v>186.22257023815806</v>
      </c>
    </row>
    <row r="36" spans="4:17" ht="12.75">
      <c r="D36" s="15">
        <v>26</v>
      </c>
      <c r="E36" s="1">
        <f>D36*B10</f>
        <v>0.6661379310344828</v>
      </c>
      <c r="F36">
        <f>B4</f>
        <v>1.183</v>
      </c>
      <c r="G36" s="1">
        <f>$B6-E36</f>
        <v>2.5538620689655174</v>
      </c>
      <c r="H36" s="3">
        <f>$B5+E36</f>
        <v>1.1061379310344828</v>
      </c>
      <c r="I36" s="2">
        <f t="shared" si="0"/>
        <v>4.146884812920686</v>
      </c>
      <c r="J36" s="2">
        <f t="shared" si="1"/>
        <v>1.0991560902949316</v>
      </c>
      <c r="K36" s="2">
        <f t="shared" si="2"/>
        <v>0.9609669504317399</v>
      </c>
      <c r="L36" s="2">
        <f t="shared" si="3"/>
        <v>0.1381891398631917</v>
      </c>
      <c r="M36" s="2">
        <f t="shared" si="4"/>
        <v>8.874759558934537</v>
      </c>
      <c r="N36" s="2">
        <f t="shared" si="5"/>
        <v>13.298022651581608</v>
      </c>
      <c r="O36" s="2">
        <f>N36*B3</f>
        <v>13.298022651581608</v>
      </c>
      <c r="P36" s="18">
        <f t="shared" si="6"/>
        <v>0.03843103448275864</v>
      </c>
      <c r="Q36" s="2">
        <f>O36/B12</f>
        <v>183.2103565051252</v>
      </c>
    </row>
    <row r="37" spans="4:17" ht="12.75">
      <c r="D37" s="15">
        <v>27</v>
      </c>
      <c r="E37" s="1">
        <f>D37*B10</f>
        <v>0.6917586206896553</v>
      </c>
      <c r="F37">
        <f>B4</f>
        <v>1.183</v>
      </c>
      <c r="G37" s="1">
        <f>$B6-E37</f>
        <v>2.528241379310345</v>
      </c>
      <c r="H37" s="3">
        <f>$B5+E37</f>
        <v>1.1317586206896553</v>
      </c>
      <c r="I37" s="2">
        <f t="shared" si="0"/>
        <v>3.9017851355229056</v>
      </c>
      <c r="J37" s="2">
        <f t="shared" si="1"/>
        <v>1.0991560902949316</v>
      </c>
      <c r="K37" s="2">
        <f t="shared" si="2"/>
        <v>1.005998895338879</v>
      </c>
      <c r="L37" s="2">
        <f t="shared" si="3"/>
        <v>0.09315719495605257</v>
      </c>
      <c r="M37" s="2">
        <f t="shared" si="4"/>
        <v>8.989224338972154</v>
      </c>
      <c r="N37" s="2">
        <f t="shared" si="5"/>
        <v>13.077323864407164</v>
      </c>
      <c r="O37" s="2">
        <f>N37*B3</f>
        <v>13.077323864407164</v>
      </c>
      <c r="P37" s="18">
        <f t="shared" si="6"/>
        <v>0.02562068965517239</v>
      </c>
      <c r="Q37" s="2">
        <f>O37/B12</f>
        <v>180.16973125294385</v>
      </c>
    </row>
    <row r="38" spans="4:17" ht="12.75">
      <c r="D38" s="15">
        <v>28</v>
      </c>
      <c r="E38" s="1">
        <f>D38*$B$10</f>
        <v>0.7173793103448277</v>
      </c>
      <c r="F38">
        <f>$B$4</f>
        <v>1.183</v>
      </c>
      <c r="G38" s="1">
        <f>$B$6-E38</f>
        <v>2.5026206896551724</v>
      </c>
      <c r="H38" s="3">
        <f>$B$5+E38</f>
        <v>1.1573793103448278</v>
      </c>
      <c r="I38" s="2">
        <f t="shared" si="0"/>
        <v>3.6608098649808247</v>
      </c>
      <c r="J38" s="2">
        <f t="shared" si="1"/>
        <v>1.0991560902949316</v>
      </c>
      <c r="K38" s="2">
        <f t="shared" si="2"/>
        <v>1.052061941959943</v>
      </c>
      <c r="L38" s="2">
        <f t="shared" si="3"/>
        <v>0.047094148334988484</v>
      </c>
      <c r="M38" s="2">
        <f t="shared" si="4"/>
        <v>9.099564712154072</v>
      </c>
      <c r="N38" s="2">
        <f t="shared" si="5"/>
        <v>12.854562873804873</v>
      </c>
      <c r="O38" s="2">
        <f>N38*$B$3</f>
        <v>12.854562873804873</v>
      </c>
      <c r="P38" s="18">
        <f t="shared" si="6"/>
        <v>0.01281034482758614</v>
      </c>
      <c r="Q38" s="2">
        <f>O38/$B$12</f>
        <v>177.10069448161406</v>
      </c>
    </row>
    <row r="39" spans="1:17" ht="12.75">
      <c r="A39" t="s">
        <v>121</v>
      </c>
      <c r="D39" s="15">
        <v>29</v>
      </c>
      <c r="E39" s="1">
        <f>D39*$B$10</f>
        <v>0.7430000000000001</v>
      </c>
      <c r="F39">
        <f>$B$4</f>
        <v>1.183</v>
      </c>
      <c r="G39" s="1">
        <f>$B$6-E39</f>
        <v>2.4770000000000003</v>
      </c>
      <c r="H39" s="3">
        <f>$B$5+E39</f>
        <v>1.183</v>
      </c>
      <c r="I39" s="2">
        <f t="shared" si="0"/>
        <v>3.4239590012944436</v>
      </c>
      <c r="J39" s="2">
        <f>((F39/2)^2)*PI()</f>
        <v>1.0991560902949316</v>
      </c>
      <c r="K39" s="2">
        <f>((H39/2)^2)*PI()</f>
        <v>1.0991560902949316</v>
      </c>
      <c r="L39" s="2">
        <f>J39-K39</f>
        <v>0</v>
      </c>
      <c r="M39" s="2">
        <f>(H39*PI())*G39</f>
        <v>9.20578067848029</v>
      </c>
      <c r="N39" s="2">
        <f t="shared" si="5"/>
        <v>12.629739679774733</v>
      </c>
      <c r="O39" s="2">
        <f>N39*$B$3</f>
        <v>12.629739679774733</v>
      </c>
      <c r="P39" s="18">
        <f t="shared" si="6"/>
        <v>0</v>
      </c>
      <c r="Q39" s="2">
        <f>O39/$B$12</f>
        <v>174.00324619113576</v>
      </c>
    </row>
    <row r="40" ht="12.75">
      <c r="A40" s="9" t="s">
        <v>73</v>
      </c>
    </row>
    <row r="41" ht="12.75">
      <c r="A41" s="9" t="s">
        <v>147</v>
      </c>
    </row>
    <row r="42" ht="12.75">
      <c r="A42" s="19">
        <v>39438</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B2">
      <selection activeCell="H57" sqref="H57"/>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80</v>
      </c>
    </row>
    <row r="11" spans="1:5" ht="12.75">
      <c r="A11" t="s">
        <v>65</v>
      </c>
      <c r="D11">
        <v>1.24</v>
      </c>
      <c r="E11" t="s">
        <v>43</v>
      </c>
    </row>
    <row r="12" ht="12.75">
      <c r="A12" t="s">
        <v>64</v>
      </c>
    </row>
    <row r="13" ht="12.75">
      <c r="A13" t="s">
        <v>67</v>
      </c>
    </row>
    <row r="17" ht="12.75">
      <c r="A17" t="s">
        <v>81</v>
      </c>
    </row>
    <row r="18" spans="1:5" ht="12.75">
      <c r="A18" t="s">
        <v>82</v>
      </c>
      <c r="B18" t="s">
        <v>83</v>
      </c>
      <c r="C18" t="s">
        <v>84</v>
      </c>
      <c r="D18" t="s">
        <v>85</v>
      </c>
      <c r="E18" t="s">
        <v>86</v>
      </c>
    </row>
    <row r="19" spans="1:5" ht="12.75">
      <c r="A19" t="s">
        <v>87</v>
      </c>
      <c r="B19">
        <v>5</v>
      </c>
      <c r="C19">
        <v>6.875</v>
      </c>
      <c r="D19">
        <v>8.75</v>
      </c>
      <c r="E19">
        <v>12.5</v>
      </c>
    </row>
    <row r="20" spans="1:5" ht="12.75">
      <c r="A20" t="s">
        <v>88</v>
      </c>
      <c r="B20">
        <f>B19-1.25</f>
        <v>3.75</v>
      </c>
      <c r="C20">
        <f>C19-1.25</f>
        <v>5.625</v>
      </c>
      <c r="D20">
        <f>D19-1.25</f>
        <v>7.5</v>
      </c>
      <c r="E20">
        <f>E19-1.25</f>
        <v>11.25</v>
      </c>
    </row>
    <row r="21" spans="1:5" ht="12.75">
      <c r="A21" t="s">
        <v>89</v>
      </c>
      <c r="B21">
        <f>B19-1.375</f>
        <v>3.625</v>
      </c>
      <c r="C21">
        <f>C19-1.375</f>
        <v>5.5</v>
      </c>
      <c r="D21">
        <f>D19-1.375</f>
        <v>7.375</v>
      </c>
      <c r="E21">
        <f>E19-1.375</f>
        <v>11.125</v>
      </c>
    </row>
    <row r="22" spans="1:10" ht="12.75">
      <c r="A22" t="s">
        <v>90</v>
      </c>
      <c r="B22">
        <f>B19+1.0625</f>
        <v>6.0625</v>
      </c>
      <c r="C22">
        <f>C19+1.0625</f>
        <v>7.9375</v>
      </c>
      <c r="D22">
        <f>D19+1.0625</f>
        <v>9.8125</v>
      </c>
      <c r="E22">
        <f>E19+1.0625</f>
        <v>13.5625</v>
      </c>
      <c r="J22" t="s">
        <v>63</v>
      </c>
    </row>
    <row r="23" spans="1:5" ht="12.75">
      <c r="A23" t="s">
        <v>91</v>
      </c>
      <c r="B23">
        <f>B19+0.6875</f>
        <v>5.6875</v>
      </c>
      <c r="C23">
        <f>C19+0.6875</f>
        <v>7.5625</v>
      </c>
      <c r="D23">
        <f>D19+0.6875</f>
        <v>9.4375</v>
      </c>
      <c r="E23">
        <f>E19+0.6875</f>
        <v>13.1875</v>
      </c>
    </row>
    <row r="28" ht="12.75">
      <c r="A28" t="s">
        <v>92</v>
      </c>
    </row>
    <row r="29" spans="1:2" ht="12.75">
      <c r="A29" t="s">
        <v>93</v>
      </c>
      <c r="B29" t="s">
        <v>94</v>
      </c>
    </row>
    <row r="30" spans="1:2" ht="12.75">
      <c r="A30" t="s">
        <v>95</v>
      </c>
      <c r="B30" t="s">
        <v>96</v>
      </c>
    </row>
    <row r="31" spans="1:2" ht="12.75">
      <c r="A31" t="s">
        <v>97</v>
      </c>
      <c r="B31" t="s">
        <v>98</v>
      </c>
    </row>
    <row r="32" spans="1:2" ht="12.75">
      <c r="A32" t="s">
        <v>99</v>
      </c>
      <c r="B32" t="s">
        <v>100</v>
      </c>
    </row>
    <row r="35" spans="1:3" ht="12.75">
      <c r="A35" t="s">
        <v>152</v>
      </c>
      <c r="B35">
        <f>0.178*3.1416</f>
        <v>0.5592048</v>
      </c>
      <c r="C35" t="s">
        <v>153</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2007-12-25T07:18:24Z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