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<sst xmlns="http://schemas.openxmlformats.org/spreadsheetml/2006/main" count="224" uniqueCount="173">
  <si>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</si>
  <si>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</si>
  <si>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</si>
  <si>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</si>
  <si>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</si>
  <si>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</si>
  <si>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</si>
  <si>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</si>
  <si>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</si>
  <si>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</si>
  <si>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</si>
  <si>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</si>
  <si>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</si>
  <si>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</si>
  <si>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</si>
  <si>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</si>
  <si>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</si>
  <si>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</si>
  <si>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</si>
  <si>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</si>
  <si>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</si>
  <si>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</si>
  <si>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</si>
  <si>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</si>
  <si>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</si>
  <si>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</si>
  <si>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</si>
  <si>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</si>
  <si>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</si>
  <si>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</si>
  <si>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</si>
  <si>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</si>
  <si>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</si>
  <si>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</si>
  <si>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</si>
  <si>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</si>
  <si>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</si>
  <si>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</si>
  <si>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</si>
  <si>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</si>
  <si>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</si>
  <si>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</si>
  <si>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</si>
  <si>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</si>
  <si>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</si>
  <si>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</si>
  <si>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</si>
  <si>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</si>
  <si>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</si>
  <si>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</si>
  <si>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</si>
  <si>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</si>
  <si>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</si>
  <si>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</si>
  <si>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</si>
  <si>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</si>
  <si>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</si>
  <si>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</si>
  <si>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</si>
  <si>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</si>
  <si>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</si>
  <si>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</si>
  <si>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</si>
  <si>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</si>
  <si>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</si>
  <si>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</si>
  <si>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</si>
  <si>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</si>
  <si>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</si>
  <si>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</si>
  <si>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</si>
  <si>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</si>
  <si>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</si>
  <si>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</si>
  <si>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</si>
  <si>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</si>
  <si>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</si>
  <si>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</si>
  <si>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</si>
  <si>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</si>
  <si>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</si>
  <si>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</si>
  <si>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</si>
  <si>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</si>
  <si>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</si>
  <si>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</si>
  <si>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</si>
  <si>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</si>
  <si>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</si>
  <si>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</si>
  <si>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</si>
  <si>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</si>
  <si>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</si>
  <si>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</si>
  <si>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</si>
  <si>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</si>
  <si>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</si>
  <si>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</si>
  <si>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</si>
  <si>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</si>
  <si>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</si>
  <si>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</si>
  <si>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</si>
  <si>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</si>
  <si>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</si>
  <si>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</si>
  <si>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</si>
  <si>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</si>
  <si>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</si>
  <si>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</si>
  <si>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</si>
  <si>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</si>
  <si>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</si>
  <si>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</si>
  <si>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</si>
  <si>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</si>
  <si>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</si>
  <si>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</si>
  <si>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</si>
  <si>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</si>
  <si>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</si>
  <si>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</si>
  <si>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</si>
  <si>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</si>
  <si>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</si>
  <si>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</si>
  <si>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</si>
  <si>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</si>
  <si>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</si>
  <si>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</si>
  <si>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</si>
  <si>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</si>
  <si>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</si>
  <si>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</si>
  <si>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</si>
  <si>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</si>
  <si>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</si>
  <si>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</si>
  <si>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</si>
  <si>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</si>
  <si>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</si>
  <si>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</si>
  <si>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</si>
  <si>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</si>
  <si>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</si>
  <si>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</si>
  <si>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</si>
  <si>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</si>
  <si>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</si>
  <si>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</si>
  <si>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</si>
  <si>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</si>
  <si>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</si>
  <si>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(bare grain,no fuse paper)</t>
  </si>
  <si>
    <t>Jon Carter, steel, no erosion</t>
  </si>
  <si>
    <t>Uninhibited Grain Kn Calculator</t>
  </si>
  <si>
    <t>This sample uses decimal inches, but millimeters works fine too.</t>
  </si>
  <si>
    <t>End</t>
  </si>
  <si>
    <t>Single grain, uninhibited</t>
  </si>
  <si>
    <t>(KN/SU - this motor is NOT burning KN/SU propellant, these values for comparison purposes only)</t>
  </si>
  <si>
    <t>Data from 500lbf load cell stand, Amp C, switches 4 and 5 on</t>
  </si>
  <si>
    <t>500lbf test stand</t>
  </si>
  <si>
    <t>Amp C, gain set with switches 4 and 5 on</t>
  </si>
  <si>
    <t>seconds per inch at 1 atm</t>
  </si>
  <si>
    <t>no fuse paper, there wasn't room!</t>
  </si>
  <si>
    <t xml:space="preserve">Fuse paper strip is spread with 0.3g RIO/Al thermite mix on the last half of the roll.  </t>
  </si>
  <si>
    <t>3/18/07B</t>
  </si>
  <si>
    <t>Replication of 3/17/07B1 and B2 and 3/18/07A but with Dry Malt Extract/dextrose rcandy from 3/9/07</t>
  </si>
  <si>
    <t>KN/dry malt extract/dextrose/Karo/RIO rcandy</t>
  </si>
  <si>
    <t>Propellant is very slow burning, will not sustain own combustion at 1 atmosphere</t>
  </si>
  <si>
    <t>This is a remnant of the batch used for Sugar Rush flight on 3/10/07:  "Sugar Rush Gets Tipsy"</t>
  </si>
  <si>
    <t>12 second ignition lag, first half is slow, steady burn, last half is steady chuffing, building up larger and larger chuffs to thrust</t>
  </si>
  <si>
    <t>The last two chuffs are included in the graph below.</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</si>
</sst>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uninhibited grain, dry malt/dextrose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Data!$B$10:$B$224</c:f>
              <c:numCache>
                <c:ptCount val="215"/>
                <c:pt idx="0">
                  <c:v>8.406090000023791E-06</c:v>
                </c:pt>
                <c:pt idx="1">
                  <c:v>8.406090000023791E-06</c:v>
                </c:pt>
                <c:pt idx="2">
                  <c:v>8.406090000023791E-06</c:v>
                </c:pt>
                <c:pt idx="3">
                  <c:v>8.406090000023791E-06</c:v>
                </c:pt>
                <c:pt idx="4">
                  <c:v>8.406090000023791E-06</c:v>
                </c:pt>
                <c:pt idx="5">
                  <c:v>8.406090000023791E-06</c:v>
                </c:pt>
                <c:pt idx="6">
                  <c:v>0.7312439376600002</c:v>
                </c:pt>
                <c:pt idx="7">
                  <c:v>2.5593046875</c:v>
                </c:pt>
                <c:pt idx="8">
                  <c:v>2.9248943742</c:v>
                </c:pt>
                <c:pt idx="9">
                  <c:v>2.9248943742</c:v>
                </c:pt>
                <c:pt idx="10">
                  <c:v>2.9248943742</c:v>
                </c:pt>
                <c:pt idx="11">
                  <c:v>2.5593046875</c:v>
                </c:pt>
                <c:pt idx="12">
                  <c:v>1.4624607498400002</c:v>
                </c:pt>
                <c:pt idx="13">
                  <c:v>0.7312439376600002</c:v>
                </c:pt>
                <c:pt idx="14">
                  <c:v>0.36563553157</c:v>
                </c:pt>
                <c:pt idx="15">
                  <c:v>8.406090000023791E-06</c:v>
                </c:pt>
                <c:pt idx="16">
                  <c:v>8.406090000023791E-06</c:v>
                </c:pt>
                <c:pt idx="17">
                  <c:v>8.406090000023791E-06</c:v>
                </c:pt>
                <c:pt idx="18">
                  <c:v>8.406090000023791E-06</c:v>
                </c:pt>
                <c:pt idx="19">
                  <c:v>8.406090000023791E-06</c:v>
                </c:pt>
                <c:pt idx="20">
                  <c:v>8.406090000023791E-06</c:v>
                </c:pt>
                <c:pt idx="21">
                  <c:v>8.406090000023791E-06</c:v>
                </c:pt>
                <c:pt idx="22">
                  <c:v>8.406090000023791E-06</c:v>
                </c:pt>
                <c:pt idx="23">
                  <c:v>1.4624607498400002</c:v>
                </c:pt>
                <c:pt idx="24">
                  <c:v>2.9248943742</c:v>
                </c:pt>
                <c:pt idx="25">
                  <c:v>3.2904840609000003</c:v>
                </c:pt>
                <c:pt idx="26">
                  <c:v>3.6560737476000003</c:v>
                </c:pt>
                <c:pt idx="27">
                  <c:v>3.6560737476000003</c:v>
                </c:pt>
                <c:pt idx="28">
                  <c:v>3.6560737476000003</c:v>
                </c:pt>
                <c:pt idx="29">
                  <c:v>3.6560737476000003</c:v>
                </c:pt>
                <c:pt idx="30">
                  <c:v>2.5593046875</c:v>
                </c:pt>
                <c:pt idx="31">
                  <c:v>1.4624607498400002</c:v>
                </c:pt>
                <c:pt idx="32">
                  <c:v>1.0968523437500002</c:v>
                </c:pt>
                <c:pt idx="33">
                  <c:v>0.36563553157</c:v>
                </c:pt>
                <c:pt idx="34">
                  <c:v>0.36563553157</c:v>
                </c:pt>
                <c:pt idx="35">
                  <c:v>8.406090000023791E-06</c:v>
                </c:pt>
                <c:pt idx="36">
                  <c:v>8.406090000023791E-06</c:v>
                </c:pt>
                <c:pt idx="37">
                  <c:v>8.406090000023791E-06</c:v>
                </c:pt>
                <c:pt idx="38">
                  <c:v>8.406090000023791E-06</c:v>
                </c:pt>
                <c:pt idx="39">
                  <c:v>8.406090000023791E-06</c:v>
                </c:pt>
                <c:pt idx="40">
                  <c:v>8.406090000023791E-06</c:v>
                </c:pt>
                <c:pt idx="41">
                  <c:v>2.1937150008</c:v>
                </c:pt>
                <c:pt idx="42">
                  <c:v>3.2904840609000003</c:v>
                </c:pt>
                <c:pt idx="43">
                  <c:v>4.0218506282</c:v>
                </c:pt>
                <c:pt idx="44">
                  <c:v>4.0218506282</c:v>
                </c:pt>
                <c:pt idx="45">
                  <c:v>4.0218506282</c:v>
                </c:pt>
                <c:pt idx="46">
                  <c:v>4.387440314900001</c:v>
                </c:pt>
                <c:pt idx="47">
                  <c:v>4.753030001600001</c:v>
                </c:pt>
                <c:pt idx="48">
                  <c:v>5.118619688300001</c:v>
                </c:pt>
                <c:pt idx="49">
                  <c:v>6.5809784351000005</c:v>
                </c:pt>
                <c:pt idx="50">
                  <c:v>10.237249689899999</c:v>
                </c:pt>
                <c:pt idx="51">
                  <c:v>17.5494178117</c:v>
                </c:pt>
                <c:pt idx="52">
                  <c:v>26.689534367</c:v>
                </c:pt>
                <c:pt idx="53">
                  <c:v>36.195240609</c:v>
                </c:pt>
                <c:pt idx="54">
                  <c:v>38.024125012000006</c:v>
                </c:pt>
                <c:pt idx="55">
                  <c:v>38.024125012000006</c:v>
                </c:pt>
                <c:pt idx="56">
                  <c:v>38.754181222</c:v>
                </c:pt>
                <c:pt idx="57">
                  <c:v>39.486109371</c:v>
                </c:pt>
                <c:pt idx="58">
                  <c:v>40.583065625</c:v>
                </c:pt>
                <c:pt idx="59">
                  <c:v>41.314993774</c:v>
                </c:pt>
                <c:pt idx="60">
                  <c:v>42.045049984</c:v>
                </c:pt>
                <c:pt idx="61">
                  <c:v>42.411950028</c:v>
                </c:pt>
                <c:pt idx="62">
                  <c:v>43.142006238</c:v>
                </c:pt>
                <c:pt idx="63">
                  <c:v>43.873934387000006</c:v>
                </c:pt>
                <c:pt idx="64">
                  <c:v>44.238962492</c:v>
                </c:pt>
                <c:pt idx="65">
                  <c:v>44.238962492</c:v>
                </c:pt>
                <c:pt idx="66">
                  <c:v>44.238962492</c:v>
                </c:pt>
                <c:pt idx="67">
                  <c:v>44.238962492</c:v>
                </c:pt>
                <c:pt idx="68">
                  <c:v>44.238962492</c:v>
                </c:pt>
                <c:pt idx="69">
                  <c:v>44.238962492</c:v>
                </c:pt>
                <c:pt idx="70">
                  <c:v>44.238962492</c:v>
                </c:pt>
                <c:pt idx="71">
                  <c:v>44.238962492</c:v>
                </c:pt>
                <c:pt idx="72">
                  <c:v>43.873934387000006</c:v>
                </c:pt>
                <c:pt idx="73">
                  <c:v>43.873934387000006</c:v>
                </c:pt>
                <c:pt idx="74">
                  <c:v>43.873934387000006</c:v>
                </c:pt>
                <c:pt idx="75">
                  <c:v>43.508906282</c:v>
                </c:pt>
                <c:pt idx="76">
                  <c:v>43.508906282</c:v>
                </c:pt>
                <c:pt idx="77">
                  <c:v>43.508906282</c:v>
                </c:pt>
                <c:pt idx="78">
                  <c:v>43.508906282</c:v>
                </c:pt>
                <c:pt idx="79">
                  <c:v>43.508906282</c:v>
                </c:pt>
                <c:pt idx="80">
                  <c:v>43.508906282</c:v>
                </c:pt>
                <c:pt idx="81">
                  <c:v>43.142006238</c:v>
                </c:pt>
                <c:pt idx="82">
                  <c:v>43.142006238</c:v>
                </c:pt>
                <c:pt idx="83">
                  <c:v>43.142006238</c:v>
                </c:pt>
                <c:pt idx="84">
                  <c:v>43.142006238</c:v>
                </c:pt>
                <c:pt idx="85">
                  <c:v>42.776978133</c:v>
                </c:pt>
                <c:pt idx="86">
                  <c:v>42.776978133</c:v>
                </c:pt>
                <c:pt idx="87">
                  <c:v>42.776978133</c:v>
                </c:pt>
                <c:pt idx="88">
                  <c:v>42.776978133</c:v>
                </c:pt>
                <c:pt idx="89">
                  <c:v>42.776978133</c:v>
                </c:pt>
                <c:pt idx="90">
                  <c:v>42.776978133</c:v>
                </c:pt>
                <c:pt idx="91">
                  <c:v>42.776978133</c:v>
                </c:pt>
                <c:pt idx="92">
                  <c:v>42.411950028</c:v>
                </c:pt>
                <c:pt idx="93">
                  <c:v>42.411950028</c:v>
                </c:pt>
                <c:pt idx="94">
                  <c:v>42.411950028</c:v>
                </c:pt>
                <c:pt idx="95">
                  <c:v>42.411950028</c:v>
                </c:pt>
                <c:pt idx="96">
                  <c:v>42.411950028</c:v>
                </c:pt>
                <c:pt idx="97">
                  <c:v>42.411950028</c:v>
                </c:pt>
                <c:pt idx="98">
                  <c:v>42.411950028</c:v>
                </c:pt>
                <c:pt idx="99">
                  <c:v>42.411950028</c:v>
                </c:pt>
                <c:pt idx="100">
                  <c:v>42.045049984</c:v>
                </c:pt>
                <c:pt idx="101">
                  <c:v>42.045049984</c:v>
                </c:pt>
                <c:pt idx="102">
                  <c:v>42.045049984</c:v>
                </c:pt>
                <c:pt idx="103">
                  <c:v>42.411950028</c:v>
                </c:pt>
                <c:pt idx="104">
                  <c:v>42.411950028</c:v>
                </c:pt>
                <c:pt idx="105">
                  <c:v>42.045049984</c:v>
                </c:pt>
                <c:pt idx="106">
                  <c:v>42.045049984</c:v>
                </c:pt>
                <c:pt idx="107">
                  <c:v>42.045049984</c:v>
                </c:pt>
                <c:pt idx="108">
                  <c:v>42.045049984</c:v>
                </c:pt>
                <c:pt idx="109">
                  <c:v>42.045049984</c:v>
                </c:pt>
                <c:pt idx="110">
                  <c:v>42.045049984</c:v>
                </c:pt>
                <c:pt idx="111">
                  <c:v>42.045049984</c:v>
                </c:pt>
                <c:pt idx="112">
                  <c:v>42.045049984</c:v>
                </c:pt>
                <c:pt idx="113">
                  <c:v>41.680021879</c:v>
                </c:pt>
                <c:pt idx="114">
                  <c:v>41.680021879</c:v>
                </c:pt>
                <c:pt idx="115">
                  <c:v>41.680021879</c:v>
                </c:pt>
                <c:pt idx="116">
                  <c:v>41.680021879</c:v>
                </c:pt>
                <c:pt idx="117">
                  <c:v>41.680021879</c:v>
                </c:pt>
                <c:pt idx="118">
                  <c:v>41.680021879</c:v>
                </c:pt>
                <c:pt idx="119">
                  <c:v>41.680021879</c:v>
                </c:pt>
                <c:pt idx="120">
                  <c:v>41.680021879</c:v>
                </c:pt>
                <c:pt idx="121">
                  <c:v>41.314993774</c:v>
                </c:pt>
                <c:pt idx="122">
                  <c:v>41.680021879</c:v>
                </c:pt>
                <c:pt idx="123">
                  <c:v>41.680021879</c:v>
                </c:pt>
                <c:pt idx="124">
                  <c:v>41.314993774</c:v>
                </c:pt>
                <c:pt idx="125">
                  <c:v>41.314993774</c:v>
                </c:pt>
                <c:pt idx="126">
                  <c:v>41.314993774</c:v>
                </c:pt>
                <c:pt idx="127">
                  <c:v>41.314993774</c:v>
                </c:pt>
                <c:pt idx="128">
                  <c:v>40.94809373</c:v>
                </c:pt>
                <c:pt idx="129">
                  <c:v>40.94809373</c:v>
                </c:pt>
                <c:pt idx="130">
                  <c:v>40.94809373</c:v>
                </c:pt>
                <c:pt idx="131">
                  <c:v>40.583065625</c:v>
                </c:pt>
                <c:pt idx="132">
                  <c:v>40.21803752</c:v>
                </c:pt>
                <c:pt idx="133">
                  <c:v>40.21803752</c:v>
                </c:pt>
                <c:pt idx="134">
                  <c:v>39.851137476000005</c:v>
                </c:pt>
                <c:pt idx="135">
                  <c:v>40.21803752</c:v>
                </c:pt>
                <c:pt idx="136">
                  <c:v>40.21803752</c:v>
                </c:pt>
                <c:pt idx="137">
                  <c:v>40.21803752</c:v>
                </c:pt>
                <c:pt idx="138">
                  <c:v>40.21803752</c:v>
                </c:pt>
                <c:pt idx="139">
                  <c:v>40.21803752</c:v>
                </c:pt>
                <c:pt idx="140">
                  <c:v>39.851137476000005</c:v>
                </c:pt>
                <c:pt idx="141">
                  <c:v>39.851137476000005</c:v>
                </c:pt>
                <c:pt idx="142">
                  <c:v>39.851137476000005</c:v>
                </c:pt>
                <c:pt idx="143">
                  <c:v>39.851137476000005</c:v>
                </c:pt>
                <c:pt idx="144">
                  <c:v>39.851137476000005</c:v>
                </c:pt>
                <c:pt idx="145">
                  <c:v>39.851137476000005</c:v>
                </c:pt>
                <c:pt idx="146">
                  <c:v>39.486109371</c:v>
                </c:pt>
                <c:pt idx="147">
                  <c:v>39.121081266</c:v>
                </c:pt>
                <c:pt idx="148">
                  <c:v>37.292196862999994</c:v>
                </c:pt>
                <c:pt idx="149">
                  <c:v>36.562140653</c:v>
                </c:pt>
                <c:pt idx="150">
                  <c:v>35.830212504</c:v>
                </c:pt>
                <c:pt idx="151">
                  <c:v>34.368228144999996</c:v>
                </c:pt>
                <c:pt idx="152">
                  <c:v>32.904371847</c:v>
                </c:pt>
                <c:pt idx="153">
                  <c:v>31.809287532</c:v>
                </c:pt>
                <c:pt idx="154">
                  <c:v>30.712331277999997</c:v>
                </c:pt>
                <c:pt idx="155">
                  <c:v>29.24847498</c:v>
                </c:pt>
                <c:pt idx="156">
                  <c:v>27.421462516</c:v>
                </c:pt>
                <c:pt idx="157">
                  <c:v>24.862521902999998</c:v>
                </c:pt>
                <c:pt idx="158">
                  <c:v>23.0336375</c:v>
                </c:pt>
                <c:pt idx="159">
                  <c:v>21.204753097</c:v>
                </c:pt>
                <c:pt idx="160">
                  <c:v>18.645812484</c:v>
                </c:pt>
                <c:pt idx="161">
                  <c:v>17.5494178117</c:v>
                </c:pt>
                <c:pt idx="162">
                  <c:v>16.0870590649</c:v>
                </c:pt>
                <c:pt idx="163">
                  <c:v>13.893333750799998</c:v>
                </c:pt>
                <c:pt idx="164">
                  <c:v>12.0651981234</c:v>
                </c:pt>
                <c:pt idx="165">
                  <c:v>10.237249689899999</c:v>
                </c:pt>
                <c:pt idx="166">
                  <c:v>8.4091140625</c:v>
                </c:pt>
                <c:pt idx="167">
                  <c:v>6.5809784351000005</c:v>
                </c:pt>
                <c:pt idx="168">
                  <c:v>5.118619688300001</c:v>
                </c:pt>
                <c:pt idx="169">
                  <c:v>4.0218506282</c:v>
                </c:pt>
                <c:pt idx="170">
                  <c:v>2.9248943742</c:v>
                </c:pt>
                <c:pt idx="171">
                  <c:v>2.1937150008</c:v>
                </c:pt>
                <c:pt idx="172">
                  <c:v>1.4624607498400002</c:v>
                </c:pt>
                <c:pt idx="173">
                  <c:v>1.0968523437500002</c:v>
                </c:pt>
                <c:pt idx="174">
                  <c:v>0.7312439376600002</c:v>
                </c:pt>
                <c:pt idx="175">
                  <c:v>0.36563553157</c:v>
                </c:pt>
                <c:pt idx="176">
                  <c:v>0.36563553157</c:v>
                </c:pt>
                <c:pt idx="177">
                  <c:v>0.36563553157</c:v>
                </c:pt>
                <c:pt idx="178">
                  <c:v>0.36563553157</c:v>
                </c:pt>
                <c:pt idx="179">
                  <c:v>0.36563553157</c:v>
                </c:pt>
                <c:pt idx="180">
                  <c:v>8.406090000023791E-06</c:v>
                </c:pt>
                <c:pt idx="181">
                  <c:v>8.406090000023791E-06</c:v>
                </c:pt>
                <c:pt idx="182">
                  <c:v>0.36563553157</c:v>
                </c:pt>
                <c:pt idx="183">
                  <c:v>0.36563553157</c:v>
                </c:pt>
                <c:pt idx="184">
                  <c:v>0.36563553157</c:v>
                </c:pt>
                <c:pt idx="185">
                  <c:v>0.36563553157</c:v>
                </c:pt>
                <c:pt idx="186">
                  <c:v>0.36563553157</c:v>
                </c:pt>
                <c:pt idx="187">
                  <c:v>0.36563553157</c:v>
                </c:pt>
                <c:pt idx="188">
                  <c:v>0.36563553157</c:v>
                </c:pt>
                <c:pt idx="189">
                  <c:v>0.36563553157</c:v>
                </c:pt>
                <c:pt idx="190">
                  <c:v>0.36563553157</c:v>
                </c:pt>
                <c:pt idx="191">
                  <c:v>0.36563553157</c:v>
                </c:pt>
                <c:pt idx="192">
                  <c:v>0.36563553157</c:v>
                </c:pt>
                <c:pt idx="193">
                  <c:v>0.36563553157</c:v>
                </c:pt>
                <c:pt idx="194">
                  <c:v>0.36563553157</c:v>
                </c:pt>
                <c:pt idx="195">
                  <c:v>0.36563553157</c:v>
                </c:pt>
                <c:pt idx="196">
                  <c:v>0.36563553157</c:v>
                </c:pt>
                <c:pt idx="197">
                  <c:v>0.36563553157</c:v>
                </c:pt>
                <c:pt idx="198">
                  <c:v>0.36563553157</c:v>
                </c:pt>
                <c:pt idx="199">
                  <c:v>0.36563553157</c:v>
                </c:pt>
                <c:pt idx="200">
                  <c:v>8.406090000023791E-06</c:v>
                </c:pt>
                <c:pt idx="201">
                  <c:v>8.406090000023791E-06</c:v>
                </c:pt>
                <c:pt idx="202">
                  <c:v>8.406090000023791E-06</c:v>
                </c:pt>
                <c:pt idx="203">
                  <c:v>8.406090000023791E-06</c:v>
                </c:pt>
                <c:pt idx="204">
                  <c:v>0.36563553157</c:v>
                </c:pt>
                <c:pt idx="205">
                  <c:v>0.36563553157</c:v>
                </c:pt>
                <c:pt idx="206">
                  <c:v>8.406090000023791E-06</c:v>
                </c:pt>
                <c:pt idx="207">
                  <c:v>8.406090000023791E-06</c:v>
                </c:pt>
                <c:pt idx="208">
                  <c:v>8.406090000023791E-06</c:v>
                </c:pt>
                <c:pt idx="209">
                  <c:v>8.406090000023791E-06</c:v>
                </c:pt>
                <c:pt idx="210">
                  <c:v>8.406090000023791E-06</c:v>
                </c:pt>
                <c:pt idx="211">
                  <c:v>8.406090000023791E-06</c:v>
                </c:pt>
                <c:pt idx="212">
                  <c:v>8.406090000023791E-06</c:v>
                </c:pt>
                <c:pt idx="213">
                  <c:v>8.406090000023791E-06</c:v>
                </c:pt>
                <c:pt idx="214">
                  <c:v>8.406090000023791E-06</c:v>
                </c:pt>
              </c:numCache>
            </c:numRef>
          </c:val>
          <c:smooth val="0"/>
        </c:ser>
        <c:axId val="9336483"/>
        <c:axId val="16919484"/>
      </c:lineChart>
      <c:catAx>
        <c:axId val="9336483"/>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16919484"/>
        <c:crosses val="autoZero"/>
        <c:auto val="1"/>
        <c:lblOffset val="100"/>
        <c:noMultiLvlLbl val="0"/>
      </c:catAx>
      <c:valAx>
        <c:axId val="16919484"/>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9336483"/>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ptCount val="6"/>
                <c:pt idx="0">
                  <c:v>18.726591760299623</c:v>
                </c:pt>
                <c:pt idx="1">
                  <c:v>20.215633423180595</c:v>
                </c:pt>
                <c:pt idx="2">
                  <c:v>18</c:v>
                </c:pt>
                <c:pt idx="3">
                  <c:v>18.072289156626507</c:v>
                </c:pt>
                <c:pt idx="4">
                  <c:v>18.028846153846153</c:v>
                </c:pt>
                <c:pt idx="5">
                  <c:v>19.28020565552699</c:v>
                </c:pt>
              </c:numCache>
            </c:numRef>
          </c:val>
          <c:smooth val="0"/>
        </c:ser>
        <c:axId val="18057629"/>
        <c:axId val="28300934"/>
      </c:lineChart>
      <c:catAx>
        <c:axId val="18057629"/>
        <c:scaling>
          <c:orientation val="minMax"/>
        </c:scaling>
        <c:axPos val="b"/>
        <c:delete val="0"/>
        <c:numFmt formatCode="General" sourceLinked="1"/>
        <c:majorTickMark val="out"/>
        <c:minorTickMark val="none"/>
        <c:tickLblPos val="nextTo"/>
        <c:crossAx val="28300934"/>
        <c:crosses val="autoZero"/>
        <c:auto val="1"/>
        <c:lblOffset val="100"/>
        <c:noMultiLvlLbl val="0"/>
      </c:catAx>
      <c:valAx>
        <c:axId val="28300934"/>
        <c:scaling>
          <c:orientation val="minMax"/>
          <c:max val="30"/>
          <c:min val="0"/>
        </c:scaling>
        <c:axPos val="l"/>
        <c:majorGridlines/>
        <c:delete val="0"/>
        <c:numFmt formatCode="0.00" sourceLinked="0"/>
        <c:majorTickMark val="out"/>
        <c:minorTickMark val="none"/>
        <c:tickLblPos val="nextTo"/>
        <c:crossAx val="18057629"/>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Data!$B$10:$B$224</c:f>
              <c:numCache>
                <c:ptCount val="215"/>
                <c:pt idx="0">
                  <c:v>8.406090000023791E-06</c:v>
                </c:pt>
                <c:pt idx="1">
                  <c:v>8.406090000023791E-06</c:v>
                </c:pt>
                <c:pt idx="2">
                  <c:v>8.406090000023791E-06</c:v>
                </c:pt>
                <c:pt idx="3">
                  <c:v>8.406090000023791E-06</c:v>
                </c:pt>
                <c:pt idx="4">
                  <c:v>8.406090000023791E-06</c:v>
                </c:pt>
                <c:pt idx="5">
                  <c:v>8.406090000023791E-06</c:v>
                </c:pt>
                <c:pt idx="6">
                  <c:v>0.7312439376600002</c:v>
                </c:pt>
                <c:pt idx="7">
                  <c:v>2.5593046875</c:v>
                </c:pt>
                <c:pt idx="8">
                  <c:v>2.9248943742</c:v>
                </c:pt>
                <c:pt idx="9">
                  <c:v>2.9248943742</c:v>
                </c:pt>
                <c:pt idx="10">
                  <c:v>2.9248943742</c:v>
                </c:pt>
                <c:pt idx="11">
                  <c:v>2.5593046875</c:v>
                </c:pt>
                <c:pt idx="12">
                  <c:v>1.4624607498400002</c:v>
                </c:pt>
                <c:pt idx="13">
                  <c:v>0.7312439376600002</c:v>
                </c:pt>
                <c:pt idx="14">
                  <c:v>0.36563553157</c:v>
                </c:pt>
                <c:pt idx="15">
                  <c:v>8.406090000023791E-06</c:v>
                </c:pt>
                <c:pt idx="16">
                  <c:v>8.406090000023791E-06</c:v>
                </c:pt>
                <c:pt idx="17">
                  <c:v>8.406090000023791E-06</c:v>
                </c:pt>
                <c:pt idx="18">
                  <c:v>8.406090000023791E-06</c:v>
                </c:pt>
                <c:pt idx="19">
                  <c:v>8.406090000023791E-06</c:v>
                </c:pt>
                <c:pt idx="20">
                  <c:v>8.406090000023791E-06</c:v>
                </c:pt>
                <c:pt idx="21">
                  <c:v>8.406090000023791E-06</c:v>
                </c:pt>
                <c:pt idx="22">
                  <c:v>8.406090000023791E-06</c:v>
                </c:pt>
                <c:pt idx="23">
                  <c:v>1.4624607498400002</c:v>
                </c:pt>
                <c:pt idx="24">
                  <c:v>2.9248943742</c:v>
                </c:pt>
                <c:pt idx="25">
                  <c:v>3.2904840609000003</c:v>
                </c:pt>
                <c:pt idx="26">
                  <c:v>3.6560737476000003</c:v>
                </c:pt>
                <c:pt idx="27">
                  <c:v>3.6560737476000003</c:v>
                </c:pt>
                <c:pt idx="28">
                  <c:v>3.6560737476000003</c:v>
                </c:pt>
                <c:pt idx="29">
                  <c:v>3.6560737476000003</c:v>
                </c:pt>
                <c:pt idx="30">
                  <c:v>2.5593046875</c:v>
                </c:pt>
                <c:pt idx="31">
                  <c:v>1.4624607498400002</c:v>
                </c:pt>
                <c:pt idx="32">
                  <c:v>1.0968523437500002</c:v>
                </c:pt>
                <c:pt idx="33">
                  <c:v>0.36563553157</c:v>
                </c:pt>
                <c:pt idx="34">
                  <c:v>0.36563553157</c:v>
                </c:pt>
                <c:pt idx="35">
                  <c:v>8.406090000023791E-06</c:v>
                </c:pt>
                <c:pt idx="36">
                  <c:v>8.406090000023791E-06</c:v>
                </c:pt>
                <c:pt idx="37">
                  <c:v>8.406090000023791E-06</c:v>
                </c:pt>
                <c:pt idx="38">
                  <c:v>8.406090000023791E-06</c:v>
                </c:pt>
                <c:pt idx="39">
                  <c:v>8.406090000023791E-06</c:v>
                </c:pt>
                <c:pt idx="40">
                  <c:v>8.406090000023791E-06</c:v>
                </c:pt>
                <c:pt idx="41">
                  <c:v>2.1937150008</c:v>
                </c:pt>
                <c:pt idx="42">
                  <c:v>3.2904840609000003</c:v>
                </c:pt>
                <c:pt idx="43">
                  <c:v>4.0218506282</c:v>
                </c:pt>
                <c:pt idx="44">
                  <c:v>4.0218506282</c:v>
                </c:pt>
                <c:pt idx="45">
                  <c:v>4.0218506282</c:v>
                </c:pt>
                <c:pt idx="46">
                  <c:v>4.387440314900001</c:v>
                </c:pt>
                <c:pt idx="47">
                  <c:v>4.753030001600001</c:v>
                </c:pt>
                <c:pt idx="48">
                  <c:v>5.118619688300001</c:v>
                </c:pt>
                <c:pt idx="49">
                  <c:v>6.5809784351000005</c:v>
                </c:pt>
                <c:pt idx="50">
                  <c:v>10.237249689899999</c:v>
                </c:pt>
                <c:pt idx="51">
                  <c:v>17.5494178117</c:v>
                </c:pt>
                <c:pt idx="52">
                  <c:v>26.689534367</c:v>
                </c:pt>
                <c:pt idx="53">
                  <c:v>36.195240609</c:v>
                </c:pt>
                <c:pt idx="54">
                  <c:v>38.024125012000006</c:v>
                </c:pt>
                <c:pt idx="55">
                  <c:v>38.024125012000006</c:v>
                </c:pt>
                <c:pt idx="56">
                  <c:v>38.754181222</c:v>
                </c:pt>
                <c:pt idx="57">
                  <c:v>39.486109371</c:v>
                </c:pt>
                <c:pt idx="58">
                  <c:v>40.583065625</c:v>
                </c:pt>
                <c:pt idx="59">
                  <c:v>41.314993774</c:v>
                </c:pt>
                <c:pt idx="60">
                  <c:v>42.045049984</c:v>
                </c:pt>
                <c:pt idx="61">
                  <c:v>42.411950028</c:v>
                </c:pt>
                <c:pt idx="62">
                  <c:v>43.142006238</c:v>
                </c:pt>
                <c:pt idx="63">
                  <c:v>43.873934387000006</c:v>
                </c:pt>
                <c:pt idx="64">
                  <c:v>44.238962492</c:v>
                </c:pt>
                <c:pt idx="65">
                  <c:v>44.238962492</c:v>
                </c:pt>
                <c:pt idx="66">
                  <c:v>44.238962492</c:v>
                </c:pt>
                <c:pt idx="67">
                  <c:v>44.238962492</c:v>
                </c:pt>
                <c:pt idx="68">
                  <c:v>44.238962492</c:v>
                </c:pt>
                <c:pt idx="69">
                  <c:v>44.238962492</c:v>
                </c:pt>
                <c:pt idx="70">
                  <c:v>44.238962492</c:v>
                </c:pt>
                <c:pt idx="71">
                  <c:v>44.238962492</c:v>
                </c:pt>
                <c:pt idx="72">
                  <c:v>43.873934387000006</c:v>
                </c:pt>
                <c:pt idx="73">
                  <c:v>43.873934387000006</c:v>
                </c:pt>
                <c:pt idx="74">
                  <c:v>43.873934387000006</c:v>
                </c:pt>
                <c:pt idx="75">
                  <c:v>43.508906282</c:v>
                </c:pt>
                <c:pt idx="76">
                  <c:v>43.508906282</c:v>
                </c:pt>
                <c:pt idx="77">
                  <c:v>43.508906282</c:v>
                </c:pt>
                <c:pt idx="78">
                  <c:v>43.508906282</c:v>
                </c:pt>
                <c:pt idx="79">
                  <c:v>43.508906282</c:v>
                </c:pt>
                <c:pt idx="80">
                  <c:v>43.508906282</c:v>
                </c:pt>
                <c:pt idx="81">
                  <c:v>43.142006238</c:v>
                </c:pt>
                <c:pt idx="82">
                  <c:v>43.142006238</c:v>
                </c:pt>
                <c:pt idx="83">
                  <c:v>43.142006238</c:v>
                </c:pt>
                <c:pt idx="84">
                  <c:v>43.142006238</c:v>
                </c:pt>
                <c:pt idx="85">
                  <c:v>42.776978133</c:v>
                </c:pt>
                <c:pt idx="86">
                  <c:v>42.776978133</c:v>
                </c:pt>
                <c:pt idx="87">
                  <c:v>42.776978133</c:v>
                </c:pt>
                <c:pt idx="88">
                  <c:v>42.776978133</c:v>
                </c:pt>
                <c:pt idx="89">
                  <c:v>42.776978133</c:v>
                </c:pt>
                <c:pt idx="90">
                  <c:v>42.776978133</c:v>
                </c:pt>
                <c:pt idx="91">
                  <c:v>42.776978133</c:v>
                </c:pt>
                <c:pt idx="92">
                  <c:v>42.411950028</c:v>
                </c:pt>
                <c:pt idx="93">
                  <c:v>42.411950028</c:v>
                </c:pt>
                <c:pt idx="94">
                  <c:v>42.411950028</c:v>
                </c:pt>
                <c:pt idx="95">
                  <c:v>42.411950028</c:v>
                </c:pt>
                <c:pt idx="96">
                  <c:v>42.411950028</c:v>
                </c:pt>
                <c:pt idx="97">
                  <c:v>42.411950028</c:v>
                </c:pt>
                <c:pt idx="98">
                  <c:v>42.411950028</c:v>
                </c:pt>
                <c:pt idx="99">
                  <c:v>42.411950028</c:v>
                </c:pt>
                <c:pt idx="100">
                  <c:v>42.045049984</c:v>
                </c:pt>
                <c:pt idx="101">
                  <c:v>42.045049984</c:v>
                </c:pt>
                <c:pt idx="102">
                  <c:v>42.045049984</c:v>
                </c:pt>
                <c:pt idx="103">
                  <c:v>42.411950028</c:v>
                </c:pt>
                <c:pt idx="104">
                  <c:v>42.411950028</c:v>
                </c:pt>
                <c:pt idx="105">
                  <c:v>42.045049984</c:v>
                </c:pt>
                <c:pt idx="106">
                  <c:v>42.045049984</c:v>
                </c:pt>
                <c:pt idx="107">
                  <c:v>42.045049984</c:v>
                </c:pt>
                <c:pt idx="108">
                  <c:v>42.045049984</c:v>
                </c:pt>
                <c:pt idx="109">
                  <c:v>42.045049984</c:v>
                </c:pt>
                <c:pt idx="110">
                  <c:v>42.045049984</c:v>
                </c:pt>
                <c:pt idx="111">
                  <c:v>42.045049984</c:v>
                </c:pt>
                <c:pt idx="112">
                  <c:v>42.045049984</c:v>
                </c:pt>
                <c:pt idx="113">
                  <c:v>41.680021879</c:v>
                </c:pt>
                <c:pt idx="114">
                  <c:v>41.680021879</c:v>
                </c:pt>
                <c:pt idx="115">
                  <c:v>41.680021879</c:v>
                </c:pt>
                <c:pt idx="116">
                  <c:v>41.680021879</c:v>
                </c:pt>
                <c:pt idx="117">
                  <c:v>41.680021879</c:v>
                </c:pt>
                <c:pt idx="118">
                  <c:v>41.680021879</c:v>
                </c:pt>
                <c:pt idx="119">
                  <c:v>41.680021879</c:v>
                </c:pt>
                <c:pt idx="120">
                  <c:v>41.680021879</c:v>
                </c:pt>
                <c:pt idx="121">
                  <c:v>41.314993774</c:v>
                </c:pt>
                <c:pt idx="122">
                  <c:v>41.680021879</c:v>
                </c:pt>
                <c:pt idx="123">
                  <c:v>41.680021879</c:v>
                </c:pt>
                <c:pt idx="124">
                  <c:v>41.314993774</c:v>
                </c:pt>
                <c:pt idx="125">
                  <c:v>41.314993774</c:v>
                </c:pt>
                <c:pt idx="126">
                  <c:v>41.314993774</c:v>
                </c:pt>
                <c:pt idx="127">
                  <c:v>41.314993774</c:v>
                </c:pt>
                <c:pt idx="128">
                  <c:v>40.94809373</c:v>
                </c:pt>
                <c:pt idx="129">
                  <c:v>40.94809373</c:v>
                </c:pt>
                <c:pt idx="130">
                  <c:v>40.94809373</c:v>
                </c:pt>
                <c:pt idx="131">
                  <c:v>40.583065625</c:v>
                </c:pt>
                <c:pt idx="132">
                  <c:v>40.21803752</c:v>
                </c:pt>
                <c:pt idx="133">
                  <c:v>40.21803752</c:v>
                </c:pt>
                <c:pt idx="134">
                  <c:v>39.851137476000005</c:v>
                </c:pt>
                <c:pt idx="135">
                  <c:v>40.21803752</c:v>
                </c:pt>
                <c:pt idx="136">
                  <c:v>40.21803752</c:v>
                </c:pt>
                <c:pt idx="137">
                  <c:v>40.21803752</c:v>
                </c:pt>
                <c:pt idx="138">
                  <c:v>40.21803752</c:v>
                </c:pt>
                <c:pt idx="139">
                  <c:v>40.21803752</c:v>
                </c:pt>
                <c:pt idx="140">
                  <c:v>39.851137476000005</c:v>
                </c:pt>
                <c:pt idx="141">
                  <c:v>39.851137476000005</c:v>
                </c:pt>
                <c:pt idx="142">
                  <c:v>39.851137476000005</c:v>
                </c:pt>
                <c:pt idx="143">
                  <c:v>39.851137476000005</c:v>
                </c:pt>
                <c:pt idx="144">
                  <c:v>39.851137476000005</c:v>
                </c:pt>
                <c:pt idx="145">
                  <c:v>39.851137476000005</c:v>
                </c:pt>
                <c:pt idx="146">
                  <c:v>39.486109371</c:v>
                </c:pt>
                <c:pt idx="147">
                  <c:v>39.121081266</c:v>
                </c:pt>
                <c:pt idx="148">
                  <c:v>37.292196862999994</c:v>
                </c:pt>
                <c:pt idx="149">
                  <c:v>36.562140653</c:v>
                </c:pt>
                <c:pt idx="150">
                  <c:v>35.830212504</c:v>
                </c:pt>
                <c:pt idx="151">
                  <c:v>34.368228144999996</c:v>
                </c:pt>
                <c:pt idx="152">
                  <c:v>32.904371847</c:v>
                </c:pt>
                <c:pt idx="153">
                  <c:v>31.809287532</c:v>
                </c:pt>
                <c:pt idx="154">
                  <c:v>30.712331277999997</c:v>
                </c:pt>
                <c:pt idx="155">
                  <c:v>29.24847498</c:v>
                </c:pt>
                <c:pt idx="156">
                  <c:v>27.421462516</c:v>
                </c:pt>
                <c:pt idx="157">
                  <c:v>24.862521902999998</c:v>
                </c:pt>
                <c:pt idx="158">
                  <c:v>23.0336375</c:v>
                </c:pt>
                <c:pt idx="159">
                  <c:v>21.204753097</c:v>
                </c:pt>
                <c:pt idx="160">
                  <c:v>18.645812484</c:v>
                </c:pt>
                <c:pt idx="161">
                  <c:v>17.5494178117</c:v>
                </c:pt>
                <c:pt idx="162">
                  <c:v>16.0870590649</c:v>
                </c:pt>
                <c:pt idx="163">
                  <c:v>13.893333750799998</c:v>
                </c:pt>
                <c:pt idx="164">
                  <c:v>12.0651981234</c:v>
                </c:pt>
                <c:pt idx="165">
                  <c:v>10.237249689899999</c:v>
                </c:pt>
                <c:pt idx="166">
                  <c:v>8.4091140625</c:v>
                </c:pt>
                <c:pt idx="167">
                  <c:v>6.5809784351000005</c:v>
                </c:pt>
                <c:pt idx="168">
                  <c:v>5.118619688300001</c:v>
                </c:pt>
                <c:pt idx="169">
                  <c:v>4.0218506282</c:v>
                </c:pt>
                <c:pt idx="170">
                  <c:v>2.9248943742</c:v>
                </c:pt>
                <c:pt idx="171">
                  <c:v>2.1937150008</c:v>
                </c:pt>
                <c:pt idx="172">
                  <c:v>1.4624607498400002</c:v>
                </c:pt>
                <c:pt idx="173">
                  <c:v>1.0968523437500002</c:v>
                </c:pt>
                <c:pt idx="174">
                  <c:v>0.7312439376600002</c:v>
                </c:pt>
                <c:pt idx="175">
                  <c:v>0.36563553157</c:v>
                </c:pt>
                <c:pt idx="176">
                  <c:v>0.36563553157</c:v>
                </c:pt>
                <c:pt idx="177">
                  <c:v>0.36563553157</c:v>
                </c:pt>
                <c:pt idx="178">
                  <c:v>0.36563553157</c:v>
                </c:pt>
                <c:pt idx="179">
                  <c:v>0.36563553157</c:v>
                </c:pt>
                <c:pt idx="180">
                  <c:v>8.406090000023791E-06</c:v>
                </c:pt>
                <c:pt idx="181">
                  <c:v>8.406090000023791E-06</c:v>
                </c:pt>
                <c:pt idx="182">
                  <c:v>0.36563553157</c:v>
                </c:pt>
                <c:pt idx="183">
                  <c:v>0.36563553157</c:v>
                </c:pt>
                <c:pt idx="184">
                  <c:v>0.36563553157</c:v>
                </c:pt>
                <c:pt idx="185">
                  <c:v>0.36563553157</c:v>
                </c:pt>
                <c:pt idx="186">
                  <c:v>0.36563553157</c:v>
                </c:pt>
                <c:pt idx="187">
                  <c:v>0.36563553157</c:v>
                </c:pt>
                <c:pt idx="188">
                  <c:v>0.36563553157</c:v>
                </c:pt>
                <c:pt idx="189">
                  <c:v>0.36563553157</c:v>
                </c:pt>
                <c:pt idx="190">
                  <c:v>0.36563553157</c:v>
                </c:pt>
                <c:pt idx="191">
                  <c:v>0.36563553157</c:v>
                </c:pt>
                <c:pt idx="192">
                  <c:v>0.36563553157</c:v>
                </c:pt>
                <c:pt idx="193">
                  <c:v>0.36563553157</c:v>
                </c:pt>
                <c:pt idx="194">
                  <c:v>0.36563553157</c:v>
                </c:pt>
                <c:pt idx="195">
                  <c:v>0.36563553157</c:v>
                </c:pt>
                <c:pt idx="196">
                  <c:v>0.36563553157</c:v>
                </c:pt>
                <c:pt idx="197">
                  <c:v>0.36563553157</c:v>
                </c:pt>
                <c:pt idx="198">
                  <c:v>0.36563553157</c:v>
                </c:pt>
                <c:pt idx="199">
                  <c:v>0.36563553157</c:v>
                </c:pt>
                <c:pt idx="200">
                  <c:v>8.406090000023791E-06</c:v>
                </c:pt>
                <c:pt idx="201">
                  <c:v>8.406090000023791E-06</c:v>
                </c:pt>
                <c:pt idx="202">
                  <c:v>8.406090000023791E-06</c:v>
                </c:pt>
                <c:pt idx="203">
                  <c:v>8.406090000023791E-06</c:v>
                </c:pt>
                <c:pt idx="204">
                  <c:v>0.36563553157</c:v>
                </c:pt>
                <c:pt idx="205">
                  <c:v>0.36563553157</c:v>
                </c:pt>
                <c:pt idx="206">
                  <c:v>8.406090000023791E-06</c:v>
                </c:pt>
                <c:pt idx="207">
                  <c:v>8.406090000023791E-06</c:v>
                </c:pt>
                <c:pt idx="208">
                  <c:v>8.406090000023791E-06</c:v>
                </c:pt>
                <c:pt idx="209">
                  <c:v>8.406090000023791E-06</c:v>
                </c:pt>
                <c:pt idx="210">
                  <c:v>8.406090000023791E-06</c:v>
                </c:pt>
                <c:pt idx="211">
                  <c:v>8.406090000023791E-06</c:v>
                </c:pt>
                <c:pt idx="212">
                  <c:v>8.406090000023791E-06</c:v>
                </c:pt>
                <c:pt idx="213">
                  <c:v>8.406090000023791E-06</c:v>
                </c:pt>
                <c:pt idx="214">
                  <c:v>8.406090000023791E-06</c:v>
                </c:pt>
              </c:numCache>
            </c:numRef>
          </c:val>
          <c:smooth val="0"/>
        </c:ser>
        <c:marker val="1"/>
        <c:axId val="53381815"/>
        <c:axId val="10674288"/>
      </c:lineChart>
      <c:catAx>
        <c:axId val="53381815"/>
        <c:scaling>
          <c:orientation val="minMax"/>
        </c:scaling>
        <c:axPos val="b"/>
        <c:delete val="0"/>
        <c:numFmt formatCode="General" sourceLinked="1"/>
        <c:majorTickMark val="out"/>
        <c:minorTickMark val="none"/>
        <c:tickLblPos val="nextTo"/>
        <c:crossAx val="10674288"/>
        <c:crosses val="autoZero"/>
        <c:auto val="1"/>
        <c:lblOffset val="100"/>
        <c:noMultiLvlLbl val="0"/>
      </c:catAx>
      <c:valAx>
        <c:axId val="10674288"/>
        <c:scaling>
          <c:orientation val="minMax"/>
        </c:scaling>
        <c:axPos val="l"/>
        <c:majorGridlines/>
        <c:delete val="0"/>
        <c:numFmt formatCode="General" sourceLinked="1"/>
        <c:majorTickMark val="out"/>
        <c:minorTickMark val="none"/>
        <c:tickLblPos val="nextTo"/>
        <c:crossAx val="53381815"/>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ptCount val="32"/>
                <c:pt idx="0">
                  <c:v>175.0054103185596</c:v>
                </c:pt>
                <c:pt idx="1">
                  <c:v>262.50811547783934</c:v>
                </c:pt>
                <c:pt idx="2">
                  <c:v>260.0052487166544</c:v>
                </c:pt>
                <c:pt idx="3">
                  <c:v>257.4656342483638</c:v>
                </c:pt>
                <c:pt idx="4">
                  <c:v>254.88927207296751</c:v>
                </c:pt>
                <c:pt idx="5">
                  <c:v>252.27616219046544</c:v>
                </c:pt>
                <c:pt idx="6">
                  <c:v>249.62630460085774</c:v>
                </c:pt>
                <c:pt idx="7">
                  <c:v>246.93969930414426</c:v>
                </c:pt>
                <c:pt idx="8">
                  <c:v>244.2163463003251</c:v>
                </c:pt>
                <c:pt idx="9">
                  <c:v>241.45624558940025</c:v>
                </c:pt>
                <c:pt idx="10">
                  <c:v>238.65939717136968</c:v>
                </c:pt>
                <c:pt idx="11">
                  <c:v>235.82580104623335</c:v>
                </c:pt>
                <c:pt idx="12">
                  <c:v>232.9554572139914</c:v>
                </c:pt>
                <c:pt idx="13">
                  <c:v>230.04836567464372</c:v>
                </c:pt>
                <c:pt idx="14">
                  <c:v>227.1045264281903</c:v>
                </c:pt>
                <c:pt idx="15">
                  <c:v>224.12393947463121</c:v>
                </c:pt>
                <c:pt idx="16">
                  <c:v>221.10660481396638</c:v>
                </c:pt>
                <c:pt idx="17">
                  <c:v>218.05252244619584</c:v>
                </c:pt>
                <c:pt idx="18">
                  <c:v>214.96169237131963</c:v>
                </c:pt>
                <c:pt idx="19">
                  <c:v>211.83411458933764</c:v>
                </c:pt>
                <c:pt idx="20">
                  <c:v>208.66978910025003</c:v>
                </c:pt>
                <c:pt idx="21">
                  <c:v>205.46871590405664</c:v>
                </c:pt>
                <c:pt idx="22">
                  <c:v>202.23089500075758</c:v>
                </c:pt>
                <c:pt idx="23">
                  <c:v>198.95632639035279</c:v>
                </c:pt>
                <c:pt idx="24">
                  <c:v>195.64501007284233</c:v>
                </c:pt>
                <c:pt idx="25">
                  <c:v>192.29694604822612</c:v>
                </c:pt>
                <c:pt idx="26">
                  <c:v>188.91213431650425</c:v>
                </c:pt>
                <c:pt idx="27">
                  <c:v>185.4905748776766</c:v>
                </c:pt>
                <c:pt idx="28">
                  <c:v>182.0322677317433</c:v>
                </c:pt>
                <c:pt idx="29">
                  <c:v>178.53721287870428</c:v>
                </c:pt>
                <c:pt idx="30">
                  <c:v>175.0054103185596</c:v>
                </c:pt>
                <c:pt idx="31">
                  <c:v>175.0054103185596</c:v>
                </c:pt>
              </c:numCache>
            </c:numRef>
          </c:val>
          <c:smooth val="0"/>
        </c:ser>
        <c:axId val="28959729"/>
        <c:axId val="59310970"/>
      </c:lineChart>
      <c:catAx>
        <c:axId val="28959729"/>
        <c:scaling>
          <c:orientation val="minMax"/>
        </c:scaling>
        <c:axPos val="b"/>
        <c:delete val="0"/>
        <c:numFmt formatCode="General" sourceLinked="1"/>
        <c:majorTickMark val="out"/>
        <c:minorTickMark val="none"/>
        <c:tickLblPos val="nextTo"/>
        <c:crossAx val="59310970"/>
        <c:crosses val="autoZero"/>
        <c:auto val="1"/>
        <c:lblOffset val="100"/>
        <c:noMultiLvlLbl val="0"/>
      </c:catAx>
      <c:valAx>
        <c:axId val="59310970"/>
        <c:scaling>
          <c:orientation val="minMax"/>
          <c:max val="350"/>
          <c:min val="0"/>
        </c:scaling>
        <c:axPos val="l"/>
        <c:majorGridlines/>
        <c:delete val="0"/>
        <c:numFmt formatCode="0" sourceLinked="0"/>
        <c:majorTickMark val="out"/>
        <c:minorTickMark val="none"/>
        <c:tickLblPos val="nextTo"/>
        <c:crossAx val="28959729"/>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262.50811547783934</c:v>
                </c:pt>
                <c:pt idx="1">
                  <c:v>260.0052487166544</c:v>
                </c:pt>
                <c:pt idx="2">
                  <c:v>257.4656342483638</c:v>
                </c:pt>
                <c:pt idx="3">
                  <c:v>254.88927207296751</c:v>
                </c:pt>
                <c:pt idx="4">
                  <c:v>252.27616219046544</c:v>
                </c:pt>
                <c:pt idx="5">
                  <c:v>249.62630460085774</c:v>
                </c:pt>
                <c:pt idx="6">
                  <c:v>246.93969930414426</c:v>
                </c:pt>
                <c:pt idx="7">
                  <c:v>244.2163463003251</c:v>
                </c:pt>
                <c:pt idx="8">
                  <c:v>241.45624558940025</c:v>
                </c:pt>
                <c:pt idx="9">
                  <c:v>238.65939717136968</c:v>
                </c:pt>
                <c:pt idx="10">
                  <c:v>235.82580104623335</c:v>
                </c:pt>
                <c:pt idx="11">
                  <c:v>232.9554572139914</c:v>
                </c:pt>
                <c:pt idx="12">
                  <c:v>230.04836567464372</c:v>
                </c:pt>
                <c:pt idx="13">
                  <c:v>227.1045264281903</c:v>
                </c:pt>
                <c:pt idx="14">
                  <c:v>224.12393947463121</c:v>
                </c:pt>
                <c:pt idx="15">
                  <c:v>221.10660481396638</c:v>
                </c:pt>
                <c:pt idx="16">
                  <c:v>218.05252244619584</c:v>
                </c:pt>
                <c:pt idx="17">
                  <c:v>214.96169237131963</c:v>
                </c:pt>
                <c:pt idx="18">
                  <c:v>211.83411458933764</c:v>
                </c:pt>
                <c:pt idx="19">
                  <c:v>208.66978910025003</c:v>
                </c:pt>
                <c:pt idx="20">
                  <c:v>205.46871590405664</c:v>
                </c:pt>
                <c:pt idx="21">
                  <c:v>202.23089500075758</c:v>
                </c:pt>
                <c:pt idx="22">
                  <c:v>198.95632639035279</c:v>
                </c:pt>
                <c:pt idx="23">
                  <c:v>195.64501007284233</c:v>
                </c:pt>
                <c:pt idx="24">
                  <c:v>192.29694604822612</c:v>
                </c:pt>
                <c:pt idx="25">
                  <c:v>188.91213431650425</c:v>
                </c:pt>
                <c:pt idx="26">
                  <c:v>185.4905748776766</c:v>
                </c:pt>
                <c:pt idx="27">
                  <c:v>182.0322677317433</c:v>
                </c:pt>
                <c:pt idx="28">
                  <c:v>178.53721287870428</c:v>
                </c:pt>
                <c:pt idx="29">
                  <c:v>175.0054103185596</c:v>
                </c:pt>
              </c:numCache>
            </c:numRef>
          </c:val>
          <c:smooth val="0"/>
        </c:ser>
        <c:axId val="64036683"/>
        <c:axId val="39459236"/>
      </c:lineChart>
      <c:catAx>
        <c:axId val="64036683"/>
        <c:scaling>
          <c:orientation val="minMax"/>
        </c:scaling>
        <c:axPos val="b"/>
        <c:delete val="0"/>
        <c:numFmt formatCode="General" sourceLinked="1"/>
        <c:majorTickMark val="out"/>
        <c:minorTickMark val="none"/>
        <c:tickLblPos val="nextTo"/>
        <c:crossAx val="39459236"/>
        <c:crosses val="autoZero"/>
        <c:auto val="1"/>
        <c:lblOffset val="100"/>
        <c:noMultiLvlLbl val="0"/>
      </c:catAx>
      <c:valAx>
        <c:axId val="39459236"/>
        <c:scaling>
          <c:orientation val="minMax"/>
          <c:max val="350"/>
          <c:min val="0"/>
        </c:scaling>
        <c:axPos val="l"/>
        <c:majorGridlines/>
        <c:delete val="0"/>
        <c:numFmt formatCode="0" sourceLinked="0"/>
        <c:majorTickMark val="out"/>
        <c:minorTickMark val="none"/>
        <c:tickLblPos val="nextTo"/>
        <c:crossAx val="64036683"/>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Propellant 3/9/07C made from Dry malt extract/dextrose 2:1 ratio, with karo Syrup and 1% red iron oxide.  Does not maintain its own combustion at 1 atmosphere, "chuffs" under propane torch flame.
Grain is slightly smaller in diameter than in the last few tests, using 16 inches of posterboard mold liner, rather than the usual 14 inches.  This to facilitate free flow of hot gasses around grain.  
Made with new casting base and coring rod by Bob Gunar
Ignitor is a strip of rich fuse paper cut 1.5 inches wide x 5.5 inches long.  Rolled around bridge wire, 0.3g Al thermite spread on last half or so.  Secured with full covering of green masking tape.
fuse paper is made with 1tbs water, 1tsp KNO3, one Bounty paper towel (two select-a-size)
Thermite mix is 2 grams red iron oxide, mixed well with 0.7g Indian blackhead aluminum dust.  
I think I'll call this propellant formula "chuffmaster."  It chuffed for several seconds, gradually building up to a good thrust.  Once it got up to pressure, the propellant burned well.  Low ISP of 90 is though due to some propellant having been consumed in the chuffing.
Apparently, the thermite ignitor did not create the fast rise to pressure, as that occurred some time after the ignitor had fired.
Jimmy Yawn
3/18/07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166</v>
      </c>
      <c r="B1" t="s">
        <v>167</v>
      </c>
    </row>
    <row r="2" ht="12.75">
      <c r="B2" t="s">
        <v>169</v>
      </c>
    </row>
    <row r="3" ht="12.75">
      <c r="B3" t="s">
        <v>170</v>
      </c>
    </row>
    <row r="4" ht="12.75">
      <c r="B4" t="s">
        <v>165</v>
      </c>
    </row>
    <row r="5" ht="12.75">
      <c r="B5" t="s">
        <v>171</v>
      </c>
    </row>
    <row r="6" ht="12.75">
      <c r="B6" t="s">
        <v>172</v>
      </c>
    </row>
    <row r="8" spans="3:7" ht="12.75">
      <c r="C8" t="s">
        <v>6</v>
      </c>
      <c r="F8" t="s">
        <v>6</v>
      </c>
      <c r="G8" t="s">
        <v>6</v>
      </c>
    </row>
    <row r="9" spans="9:13" ht="12.75">
      <c r="I9" t="s">
        <v>47</v>
      </c>
      <c r="J9">
        <v>1</v>
      </c>
      <c r="K9">
        <v>2</v>
      </c>
      <c r="L9">
        <v>3</v>
      </c>
      <c r="M9">
        <v>4</v>
      </c>
    </row>
    <row r="10" spans="9:10" ht="12.75">
      <c r="I10" t="s">
        <v>13</v>
      </c>
      <c r="J10" s="5" t="s">
        <v>158</v>
      </c>
    </row>
    <row r="11" spans="9:10" ht="12.75">
      <c r="I11" t="s">
        <v>14</v>
      </c>
      <c r="J11" t="s">
        <v>168</v>
      </c>
    </row>
    <row r="12" spans="9:11" ht="12.75">
      <c r="I12" t="s">
        <v>15</v>
      </c>
      <c r="J12">
        <v>10</v>
      </c>
      <c r="K12" t="s">
        <v>163</v>
      </c>
    </row>
    <row r="13" spans="11:19" ht="12.75">
      <c r="K13" t="s">
        <v>6</v>
      </c>
      <c r="N13" t="s">
        <v>42</v>
      </c>
      <c r="P13" t="s">
        <v>56</v>
      </c>
      <c r="R13">
        <v>0.56</v>
      </c>
      <c r="S13" t="s">
        <v>43</v>
      </c>
    </row>
    <row r="14" spans="9:16" ht="12.75">
      <c r="I14" t="s">
        <v>18</v>
      </c>
      <c r="J14">
        <v>3.38</v>
      </c>
      <c r="N14" s="1">
        <f>SUM(J14:M14)</f>
        <v>3.38</v>
      </c>
      <c r="O14" t="s">
        <v>11</v>
      </c>
      <c r="P14" t="s">
        <v>6</v>
      </c>
    </row>
    <row r="15" spans="9:16" ht="12.75">
      <c r="I15" t="s">
        <v>16</v>
      </c>
      <c r="J15">
        <v>1.22</v>
      </c>
      <c r="N15" s="1">
        <f>AVERAGE(J15:M15)</f>
        <v>1.22</v>
      </c>
      <c r="O15" t="s">
        <v>11</v>
      </c>
      <c r="P15" t="s">
        <v>6</v>
      </c>
    </row>
    <row r="16" spans="9:15" ht="12.75">
      <c r="I16" t="s">
        <v>17</v>
      </c>
      <c r="J16">
        <v>0.375</v>
      </c>
      <c r="N16" s="1">
        <f>AVERAGE(J16:M16)</f>
        <v>0.375</v>
      </c>
      <c r="O16" t="s">
        <v>51</v>
      </c>
    </row>
    <row r="17" spans="9:16" ht="12.75">
      <c r="I17" t="s">
        <v>50</v>
      </c>
      <c r="J17">
        <v>95.3</v>
      </c>
      <c r="K17" t="s">
        <v>153</v>
      </c>
      <c r="N17" s="1">
        <f>SUM(J17:M17)</f>
        <v>95.3</v>
      </c>
      <c r="O17" t="s">
        <v>23</v>
      </c>
      <c r="P17" t="s">
        <v>6</v>
      </c>
    </row>
    <row r="18" spans="9:15" ht="12.75">
      <c r="I18" t="s">
        <v>37</v>
      </c>
      <c r="J18">
        <f>(J15-J16)/2</f>
        <v>0.4225</v>
      </c>
      <c r="M18">
        <f>(M15-M16)/2</f>
        <v>0</v>
      </c>
      <c r="N18" s="1">
        <f>AVERAGE(J18:J18)</f>
        <v>0.4225</v>
      </c>
      <c r="O18" t="s">
        <v>11</v>
      </c>
    </row>
    <row r="19" spans="9:15" ht="12.75">
      <c r="I19" t="s">
        <v>41</v>
      </c>
      <c r="J19">
        <v>95.3</v>
      </c>
      <c r="K19" t="s">
        <v>164</v>
      </c>
      <c r="N19" s="1">
        <f>SUM(J19:M19)</f>
        <v>95.3</v>
      </c>
      <c r="O19" t="s">
        <v>23</v>
      </c>
    </row>
    <row r="21" ht="12.75">
      <c r="I21" t="s">
        <v>9</v>
      </c>
    </row>
    <row r="22" spans="9:12" ht="12.75">
      <c r="I22" t="s">
        <v>19</v>
      </c>
      <c r="J22" s="1">
        <v>0.304</v>
      </c>
      <c r="K22" t="s">
        <v>11</v>
      </c>
      <c r="L22" t="s">
        <v>154</v>
      </c>
    </row>
    <row r="23" spans="9:11" ht="12.75">
      <c r="I23" t="s">
        <v>20</v>
      </c>
      <c r="J23">
        <v>0.304</v>
      </c>
      <c r="K23" t="s">
        <v>11</v>
      </c>
    </row>
    <row r="24" spans="9:13" ht="12.75">
      <c r="I24" t="s">
        <v>39</v>
      </c>
      <c r="J24" s="1">
        <f>J23-J22</f>
        <v>0</v>
      </c>
      <c r="K24" t="s">
        <v>11</v>
      </c>
      <c r="L24">
        <f>(J24/J22)*100</f>
        <v>0</v>
      </c>
      <c r="M24" t="s">
        <v>78</v>
      </c>
    </row>
    <row r="26" spans="10:11" ht="12.75">
      <c r="J26" t="s">
        <v>21</v>
      </c>
      <c r="K26" t="s">
        <v>159</v>
      </c>
    </row>
    <row r="27" spans="9:14" ht="12.75">
      <c r="I27" t="s">
        <v>8</v>
      </c>
      <c r="J27">
        <v>263</v>
      </c>
      <c r="K27">
        <v>900</v>
      </c>
      <c r="M27" t="s">
        <v>75</v>
      </c>
      <c r="N27" t="s">
        <v>44</v>
      </c>
    </row>
    <row r="28" spans="9:15" ht="12.75">
      <c r="I28" t="s">
        <v>22</v>
      </c>
      <c r="J28">
        <v>263</v>
      </c>
      <c r="K28">
        <v>900</v>
      </c>
      <c r="M28" t="s">
        <v>75</v>
      </c>
      <c r="N28" t="s">
        <v>33</v>
      </c>
      <c r="O28">
        <f>((J22/2)^2)*PI()</f>
        <v>0.07258335666853857</v>
      </c>
    </row>
    <row r="29" spans="9:15" ht="12.75">
      <c r="I29" t="s">
        <v>10</v>
      </c>
      <c r="J29">
        <v>175</v>
      </c>
      <c r="K29">
        <v>500</v>
      </c>
      <c r="M29" t="s">
        <v>75</v>
      </c>
      <c r="N29" t="s">
        <v>35</v>
      </c>
      <c r="O29">
        <f>B32/O28</f>
        <v>609.4918246068866</v>
      </c>
    </row>
    <row r="30" spans="9:14" ht="12.75">
      <c r="I30" t="s">
        <v>36</v>
      </c>
      <c r="J30">
        <f>(N18/B34)/2</f>
        <v>0.4155737704918033</v>
      </c>
      <c r="K30" t="s">
        <v>38</v>
      </c>
      <c r="N30" t="s">
        <v>45</v>
      </c>
    </row>
    <row r="31" ht="12.75">
      <c r="L31" t="s">
        <v>76</v>
      </c>
    </row>
    <row r="32" spans="1:3" ht="12.75">
      <c r="A32" t="s">
        <v>12</v>
      </c>
      <c r="B32" s="1">
        <f>MAX(Data!B10:B500)</f>
        <v>44.238962492</v>
      </c>
      <c r="C32" t="s">
        <v>30</v>
      </c>
    </row>
    <row r="33" spans="1:7" ht="12.75">
      <c r="A33" t="s">
        <v>2</v>
      </c>
      <c r="B33" s="1">
        <f>AVERAGE(Data!B57:B179)</f>
        <v>36.77841200546666</v>
      </c>
      <c r="C33" t="s">
        <v>27</v>
      </c>
      <c r="G33" t="s">
        <v>6</v>
      </c>
    </row>
    <row r="34" spans="1:3" ht="12.75">
      <c r="A34" t="s">
        <v>0</v>
      </c>
      <c r="B34" s="2">
        <f>(179-57)/240</f>
        <v>0.5083333333333333</v>
      </c>
      <c r="C34" t="s">
        <v>31</v>
      </c>
    </row>
    <row r="35" spans="1:6" ht="12.75">
      <c r="A35" t="s">
        <v>3</v>
      </c>
      <c r="B35" s="2">
        <f>((SUM(Data!B57:B179))/240)</f>
        <v>18.848936152801667</v>
      </c>
      <c r="C35" t="s">
        <v>4</v>
      </c>
      <c r="F35" t="s">
        <v>6</v>
      </c>
    </row>
    <row r="36" spans="1:9" ht="12.75">
      <c r="A36" t="s">
        <v>3</v>
      </c>
      <c r="B36" s="2">
        <f>B35*4.448</f>
        <v>83.84006800766183</v>
      </c>
      <c r="C36" t="s">
        <v>5</v>
      </c>
      <c r="I36" s="3"/>
    </row>
    <row r="37" spans="1:8" ht="12.75">
      <c r="A37" t="s">
        <v>68</v>
      </c>
      <c r="B37" s="1">
        <f>(N19)/1000</f>
        <v>0.0953</v>
      </c>
      <c r="C37" t="s">
        <v>49</v>
      </c>
      <c r="H37" t="s">
        <v>161</v>
      </c>
    </row>
    <row r="38" spans="1:8" ht="12.75">
      <c r="A38" t="s">
        <v>68</v>
      </c>
      <c r="B38" s="3">
        <f>B37/453.54*1000</f>
        <v>0.21012479604886006</v>
      </c>
      <c r="C38" t="s">
        <v>7</v>
      </c>
      <c r="H38" t="s">
        <v>162</v>
      </c>
    </row>
    <row r="39" spans="1:3" ht="12.75">
      <c r="A39" t="s">
        <v>101</v>
      </c>
      <c r="B39" s="2">
        <f>(B36/B37)/9.8</f>
        <v>89.77029360308138</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0.801</v>
      </c>
      <c r="J43">
        <f aca="true" t="shared" si="0" ref="J43:J48">(I43)/H43</f>
        <v>0.0534</v>
      </c>
      <c r="K43">
        <f aca="true" t="shared" si="1" ref="K43:K48">1/J43</f>
        <v>18.726591760299623</v>
      </c>
    </row>
    <row r="44" spans="1:11" ht="12.75">
      <c r="A44" t="s">
        <v>29</v>
      </c>
      <c r="H44">
        <v>30</v>
      </c>
      <c r="I44" s="3">
        <v>1.484</v>
      </c>
      <c r="J44">
        <f t="shared" si="0"/>
        <v>0.049466666666666666</v>
      </c>
      <c r="K44">
        <f t="shared" si="1"/>
        <v>20.215633423180595</v>
      </c>
    </row>
    <row r="45" spans="1:11" ht="12.75">
      <c r="A45" t="s">
        <v>32</v>
      </c>
      <c r="H45">
        <v>45</v>
      </c>
      <c r="I45" s="3">
        <v>2.5</v>
      </c>
      <c r="J45">
        <f t="shared" si="0"/>
        <v>0.05555555555555555</v>
      </c>
      <c r="K45">
        <f t="shared" si="1"/>
        <v>18</v>
      </c>
    </row>
    <row r="46" spans="8:11" ht="12.75">
      <c r="H46">
        <v>60</v>
      </c>
      <c r="I46" s="3">
        <v>3.32</v>
      </c>
      <c r="J46">
        <f t="shared" si="0"/>
        <v>0.05533333333333333</v>
      </c>
      <c r="K46">
        <f t="shared" si="1"/>
        <v>18.072289156626507</v>
      </c>
    </row>
    <row r="47" spans="1:11" ht="12.75">
      <c r="A47" t="s">
        <v>6</v>
      </c>
      <c r="G47" t="s">
        <v>6</v>
      </c>
      <c r="H47">
        <v>75</v>
      </c>
      <c r="I47" s="3">
        <v>4.16</v>
      </c>
      <c r="J47">
        <f t="shared" si="0"/>
        <v>0.05546666666666667</v>
      </c>
      <c r="K47">
        <f t="shared" si="1"/>
        <v>18.028846153846153</v>
      </c>
    </row>
    <row r="48" spans="8:11" ht="12.75">
      <c r="H48">
        <v>90</v>
      </c>
      <c r="I48" s="3">
        <v>4.668</v>
      </c>
      <c r="J48">
        <f t="shared" si="0"/>
        <v>0.051866666666666665</v>
      </c>
      <c r="K48">
        <f t="shared" si="1"/>
        <v>19.28020565552699</v>
      </c>
    </row>
    <row r="49" ht="12.75">
      <c r="I49" s="3"/>
    </row>
    <row r="50" spans="1:9" ht="12.75">
      <c r="A50" t="s">
        <v>77</v>
      </c>
      <c r="I50" s="3"/>
    </row>
    <row r="51" spans="1:9" ht="12.75">
      <c r="A51" t="s">
        <v>100</v>
      </c>
      <c r="B51">
        <v>23.079</v>
      </c>
      <c r="C51" t="s">
        <v>54</v>
      </c>
      <c r="D51">
        <f>B52-B51</f>
        <v>12.481000000000002</v>
      </c>
      <c r="E51" t="s">
        <v>55</v>
      </c>
      <c r="I51" s="3"/>
    </row>
    <row r="52" spans="1:11" ht="12.75">
      <c r="A52" t="s">
        <v>52</v>
      </c>
      <c r="B52">
        <v>35.56</v>
      </c>
      <c r="I52" s="7" t="s">
        <v>66</v>
      </c>
      <c r="J52">
        <f>AVERAGE(J44:J50)</f>
        <v>0.053537777777777774</v>
      </c>
      <c r="K52">
        <f>AVERAGE(K44:K48)</f>
        <v>18.71939487783605</v>
      </c>
    </row>
    <row r="53" spans="1:11" ht="12.75">
      <c r="A53" t="s">
        <v>74</v>
      </c>
      <c r="B53">
        <v>35.56</v>
      </c>
      <c r="K53" t="s">
        <v>69</v>
      </c>
    </row>
    <row r="54" spans="1:11" ht="12.75">
      <c r="A54" t="s">
        <v>53</v>
      </c>
      <c r="B54">
        <v>36</v>
      </c>
      <c r="C54" t="s">
        <v>0</v>
      </c>
      <c r="D54">
        <f>B54-B52</f>
        <v>0.4399999999999977</v>
      </c>
      <c r="E54" t="s">
        <v>55</v>
      </c>
      <c r="K54" t="s">
        <v>70</v>
      </c>
    </row>
    <row r="55" spans="1:5" ht="12.75">
      <c r="A55" t="s">
        <v>6</v>
      </c>
      <c r="B55" t="s">
        <v>6</v>
      </c>
      <c r="C55" t="s">
        <v>6</v>
      </c>
      <c r="D55" t="s">
        <v>6</v>
      </c>
      <c r="E55" t="s">
        <v>6</v>
      </c>
    </row>
    <row r="58" ht="12.75">
      <c r="D58" s="2"/>
    </row>
    <row r="59" ht="12.75">
      <c r="A59" t="s">
        <v>71</v>
      </c>
    </row>
    <row r="60" ht="12.75">
      <c r="A60" s="8">
        <v>39159</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0" sqref="A10:A24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160</v>
      </c>
    </row>
    <row r="9" spans="1:5" ht="12.75">
      <c r="A9" t="s">
        <v>24</v>
      </c>
      <c r="B9" t="s">
        <v>28</v>
      </c>
      <c r="D9" t="s">
        <v>34</v>
      </c>
      <c r="E9" t="s">
        <v>40</v>
      </c>
    </row>
    <row r="10" spans="1:5" ht="12.75">
      <c r="A10" s="1">
        <v>0.019531</v>
      </c>
      <c r="B10" s="1">
        <f>(A10*18.71939)-0.3656</f>
        <v>8.406090000023791E-06</v>
      </c>
      <c r="C10" t="s">
        <v>6</v>
      </c>
      <c r="D10" s="20">
        <f>MAX(B10:B384)</f>
        <v>44.238962492</v>
      </c>
      <c r="E10">
        <f>D10/10</f>
        <v>4.4238962492</v>
      </c>
    </row>
    <row r="11" spans="1:3" ht="12.75">
      <c r="A11" s="1">
        <v>0.019531</v>
      </c>
      <c r="B11" s="1">
        <f aca="true" t="shared" si="0" ref="B11:B74">(A11*18.71939)-0.3656</f>
        <v>8.406090000023791E-06</v>
      </c>
      <c r="C11" t="s">
        <v>6</v>
      </c>
    </row>
    <row r="12" spans="1:2" ht="12.75">
      <c r="A12" s="1">
        <v>0.019531</v>
      </c>
      <c r="B12" s="1">
        <f t="shared" si="0"/>
        <v>8.406090000023791E-06</v>
      </c>
    </row>
    <row r="13" spans="1:4" ht="12.75">
      <c r="A13" s="1">
        <v>0.019531</v>
      </c>
      <c r="B13" s="1">
        <f t="shared" si="0"/>
        <v>8.406090000023791E-06</v>
      </c>
      <c r="D13" t="s">
        <v>6</v>
      </c>
    </row>
    <row r="14" spans="1:4" ht="12.75">
      <c r="A14" s="1">
        <v>0.019531</v>
      </c>
      <c r="B14" s="1">
        <f t="shared" si="0"/>
        <v>8.406090000023791E-06</v>
      </c>
      <c r="D14" t="s">
        <v>6</v>
      </c>
    </row>
    <row r="15" spans="1:4" ht="12.75">
      <c r="A15" s="1">
        <v>0.019531</v>
      </c>
      <c r="B15" s="1">
        <f t="shared" si="0"/>
        <v>8.406090000023791E-06</v>
      </c>
      <c r="D15" t="s">
        <v>6</v>
      </c>
    </row>
    <row r="16" spans="1:2" ht="12.75">
      <c r="A16" s="1">
        <v>0.058594</v>
      </c>
      <c r="B16" s="1">
        <f t="shared" si="0"/>
        <v>0.7312439376600002</v>
      </c>
    </row>
    <row r="17" spans="1:2" ht="12.75">
      <c r="A17" s="1">
        <v>0.15625</v>
      </c>
      <c r="B17" s="1">
        <f t="shared" si="0"/>
        <v>2.5593046875</v>
      </c>
    </row>
    <row r="18" spans="1:2" ht="12.75">
      <c r="A18" s="1">
        <v>0.17578</v>
      </c>
      <c r="B18" s="1">
        <f t="shared" si="0"/>
        <v>2.9248943742</v>
      </c>
    </row>
    <row r="19" spans="1:2" ht="12.75">
      <c r="A19" s="1">
        <v>0.17578</v>
      </c>
      <c r="B19" s="1">
        <f t="shared" si="0"/>
        <v>2.9248943742</v>
      </c>
    </row>
    <row r="20" spans="1:2" ht="12.75">
      <c r="A20" s="1">
        <v>0.17578</v>
      </c>
      <c r="B20" s="1">
        <f t="shared" si="0"/>
        <v>2.9248943742</v>
      </c>
    </row>
    <row r="21" spans="1:2" ht="12.75">
      <c r="A21" s="1">
        <v>0.15625</v>
      </c>
      <c r="B21" s="1">
        <f t="shared" si="0"/>
        <v>2.5593046875</v>
      </c>
    </row>
    <row r="22" spans="1:2" ht="12.75">
      <c r="A22" s="1">
        <v>0.097656</v>
      </c>
      <c r="B22" s="1">
        <f t="shared" si="0"/>
        <v>1.4624607498400002</v>
      </c>
    </row>
    <row r="23" spans="1:3" ht="12.75">
      <c r="A23" s="1">
        <v>0.058594</v>
      </c>
      <c r="B23" s="1">
        <f t="shared" si="0"/>
        <v>0.7312439376600002</v>
      </c>
      <c r="C23" t="s">
        <v>6</v>
      </c>
    </row>
    <row r="24" spans="1:2" ht="12.75">
      <c r="A24" s="1">
        <v>0.039063</v>
      </c>
      <c r="B24" s="1">
        <f t="shared" si="0"/>
        <v>0.36563553157</v>
      </c>
    </row>
    <row r="25" spans="1:2" ht="12.75">
      <c r="A25" s="1">
        <v>0.019531</v>
      </c>
      <c r="B25" s="1">
        <f t="shared" si="0"/>
        <v>8.406090000023791E-06</v>
      </c>
    </row>
    <row r="26" spans="1:2" ht="12.75">
      <c r="A26" s="1">
        <v>0.019531</v>
      </c>
      <c r="B26" s="1">
        <f t="shared" si="0"/>
        <v>8.406090000023791E-06</v>
      </c>
    </row>
    <row r="27" spans="1:2" ht="12.75">
      <c r="A27" s="1">
        <v>0.019531</v>
      </c>
      <c r="B27" s="1">
        <f t="shared" si="0"/>
        <v>8.406090000023791E-06</v>
      </c>
    </row>
    <row r="28" spans="1:2" ht="12.75">
      <c r="A28" s="1">
        <v>0.019531</v>
      </c>
      <c r="B28" s="1">
        <f t="shared" si="0"/>
        <v>8.406090000023791E-06</v>
      </c>
    </row>
    <row r="29" spans="1:2" ht="12.75">
      <c r="A29" s="1">
        <v>0.019531</v>
      </c>
      <c r="B29" s="1">
        <f t="shared" si="0"/>
        <v>8.406090000023791E-06</v>
      </c>
    </row>
    <row r="30" spans="1:2" ht="12.75">
      <c r="A30" s="1">
        <v>0.019531</v>
      </c>
      <c r="B30" s="1">
        <f t="shared" si="0"/>
        <v>8.406090000023791E-06</v>
      </c>
    </row>
    <row r="31" spans="1:2" ht="12.75">
      <c r="A31" s="1">
        <v>0.019531</v>
      </c>
      <c r="B31" s="1">
        <f t="shared" si="0"/>
        <v>8.406090000023791E-06</v>
      </c>
    </row>
    <row r="32" spans="1:2" ht="12.75">
      <c r="A32" s="1">
        <v>0.019531</v>
      </c>
      <c r="B32" s="1">
        <f t="shared" si="0"/>
        <v>8.406090000023791E-06</v>
      </c>
    </row>
    <row r="33" spans="1:2" ht="12.75">
      <c r="A33" s="1">
        <v>0.097656</v>
      </c>
      <c r="B33" s="1">
        <f t="shared" si="0"/>
        <v>1.4624607498400002</v>
      </c>
    </row>
    <row r="34" spans="1:2" ht="12.75">
      <c r="A34" s="1">
        <v>0.17578</v>
      </c>
      <c r="B34" s="1">
        <f t="shared" si="0"/>
        <v>2.9248943742</v>
      </c>
    </row>
    <row r="35" spans="1:2" ht="12.75">
      <c r="A35" s="1">
        <v>0.19531</v>
      </c>
      <c r="B35" s="1">
        <f t="shared" si="0"/>
        <v>3.2904840609000003</v>
      </c>
    </row>
    <row r="36" spans="1:2" ht="12.75">
      <c r="A36" s="1">
        <v>0.21484</v>
      </c>
      <c r="B36" s="1">
        <f t="shared" si="0"/>
        <v>3.6560737476000003</v>
      </c>
    </row>
    <row r="37" spans="1:2" ht="12.75">
      <c r="A37" s="1">
        <v>0.21484</v>
      </c>
      <c r="B37" s="1">
        <f t="shared" si="0"/>
        <v>3.6560737476000003</v>
      </c>
    </row>
    <row r="38" spans="1:2" ht="12.75">
      <c r="A38" s="1">
        <v>0.21484</v>
      </c>
      <c r="B38" s="1">
        <f t="shared" si="0"/>
        <v>3.6560737476000003</v>
      </c>
    </row>
    <row r="39" spans="1:2" ht="12.75">
      <c r="A39" s="1">
        <v>0.21484</v>
      </c>
      <c r="B39" s="1">
        <f t="shared" si="0"/>
        <v>3.6560737476000003</v>
      </c>
    </row>
    <row r="40" spans="1:2" ht="12.75">
      <c r="A40" s="1">
        <v>0.15625</v>
      </c>
      <c r="B40" s="1">
        <f t="shared" si="0"/>
        <v>2.5593046875</v>
      </c>
    </row>
    <row r="41" spans="1:2" ht="12.75">
      <c r="A41" s="1">
        <v>0.097656</v>
      </c>
      <c r="B41" s="1">
        <f t="shared" si="0"/>
        <v>1.4624607498400002</v>
      </c>
    </row>
    <row r="42" spans="1:2" ht="12.75">
      <c r="A42" s="1">
        <v>0.078125</v>
      </c>
      <c r="B42" s="1">
        <f t="shared" si="0"/>
        <v>1.0968523437500002</v>
      </c>
    </row>
    <row r="43" spans="1:2" ht="12.75">
      <c r="A43" s="1">
        <v>0.039063</v>
      </c>
      <c r="B43" s="1">
        <f t="shared" si="0"/>
        <v>0.36563553157</v>
      </c>
    </row>
    <row r="44" spans="1:2" ht="12.75">
      <c r="A44" s="1">
        <v>0.039063</v>
      </c>
      <c r="B44" s="1">
        <f t="shared" si="0"/>
        <v>0.36563553157</v>
      </c>
    </row>
    <row r="45" spans="1:2" ht="12.75">
      <c r="A45" s="1">
        <v>0.019531</v>
      </c>
      <c r="B45" s="1">
        <f t="shared" si="0"/>
        <v>8.406090000023791E-06</v>
      </c>
    </row>
    <row r="46" spans="1:2" ht="12.75">
      <c r="A46" s="1">
        <v>0.019531</v>
      </c>
      <c r="B46" s="1">
        <f t="shared" si="0"/>
        <v>8.406090000023791E-06</v>
      </c>
    </row>
    <row r="47" spans="1:2" ht="12.75">
      <c r="A47" s="1">
        <v>0.019531</v>
      </c>
      <c r="B47" s="1">
        <f t="shared" si="0"/>
        <v>8.406090000023791E-06</v>
      </c>
    </row>
    <row r="48" spans="1:2" ht="12.75">
      <c r="A48" s="1">
        <v>0.019531</v>
      </c>
      <c r="B48" s="1">
        <f t="shared" si="0"/>
        <v>8.406090000023791E-06</v>
      </c>
    </row>
    <row r="49" spans="1:2" ht="12.75">
      <c r="A49" s="1">
        <v>0.019531</v>
      </c>
      <c r="B49" s="1">
        <f t="shared" si="0"/>
        <v>8.406090000023791E-06</v>
      </c>
    </row>
    <row r="50" spans="1:2" ht="12.75">
      <c r="A50" s="1">
        <v>0.019531</v>
      </c>
      <c r="B50" s="1">
        <f t="shared" si="0"/>
        <v>8.406090000023791E-06</v>
      </c>
    </row>
    <row r="51" spans="1:2" ht="12.75">
      <c r="A51" s="1">
        <v>0.13672</v>
      </c>
      <c r="B51" s="1">
        <f t="shared" si="0"/>
        <v>2.1937150008</v>
      </c>
    </row>
    <row r="52" spans="1:2" ht="12.75">
      <c r="A52" s="1">
        <v>0.19531</v>
      </c>
      <c r="B52" s="1">
        <f t="shared" si="0"/>
        <v>3.2904840609000003</v>
      </c>
    </row>
    <row r="53" spans="1:2" ht="12.75">
      <c r="A53" s="1">
        <v>0.23438</v>
      </c>
      <c r="B53" s="1">
        <f t="shared" si="0"/>
        <v>4.0218506282</v>
      </c>
    </row>
    <row r="54" spans="1:2" ht="12.75">
      <c r="A54" s="1">
        <v>0.23438</v>
      </c>
      <c r="B54" s="1">
        <f t="shared" si="0"/>
        <v>4.0218506282</v>
      </c>
    </row>
    <row r="55" spans="1:2" ht="12.75">
      <c r="A55" s="1">
        <v>0.23438</v>
      </c>
      <c r="B55" s="1">
        <f t="shared" si="0"/>
        <v>4.0218506282</v>
      </c>
    </row>
    <row r="56" spans="1:2" ht="12.75">
      <c r="A56" s="1">
        <v>0.25391</v>
      </c>
      <c r="B56" s="1">
        <f t="shared" si="0"/>
        <v>4.387440314900001</v>
      </c>
    </row>
    <row r="57" spans="1:3" ht="12.75">
      <c r="A57" s="1">
        <v>0.27344</v>
      </c>
      <c r="B57" s="1">
        <f t="shared" si="0"/>
        <v>4.753030001600001</v>
      </c>
      <c r="C57" s="1" t="s">
        <v>48</v>
      </c>
    </row>
    <row r="58" spans="1:2" ht="12.75">
      <c r="A58" s="1">
        <v>0.29297</v>
      </c>
      <c r="B58" s="1">
        <f t="shared" si="0"/>
        <v>5.118619688300001</v>
      </c>
    </row>
    <row r="59" spans="1:2" ht="12.75">
      <c r="A59" s="1">
        <v>0.37109</v>
      </c>
      <c r="B59" s="1">
        <f t="shared" si="0"/>
        <v>6.5809784351000005</v>
      </c>
    </row>
    <row r="60" spans="1:2" ht="12.75">
      <c r="A60" s="1">
        <v>0.56641</v>
      </c>
      <c r="B60" s="1">
        <f t="shared" si="0"/>
        <v>10.237249689899999</v>
      </c>
    </row>
    <row r="61" spans="1:2" ht="12.75">
      <c r="A61" s="1">
        <v>0.95703</v>
      </c>
      <c r="B61" s="1">
        <f t="shared" si="0"/>
        <v>17.5494178117</v>
      </c>
    </row>
    <row r="62" spans="1:2" ht="12.75">
      <c r="A62" s="1">
        <v>1.4453</v>
      </c>
      <c r="B62" s="1">
        <f t="shared" si="0"/>
        <v>26.689534367</v>
      </c>
    </row>
    <row r="63" spans="1:2" ht="12.75">
      <c r="A63" s="1">
        <v>1.9531</v>
      </c>
      <c r="B63" s="1">
        <f t="shared" si="0"/>
        <v>36.195240609</v>
      </c>
    </row>
    <row r="64" spans="1:2" ht="12.75">
      <c r="A64" s="1">
        <v>2.0508</v>
      </c>
      <c r="B64" s="1">
        <f t="shared" si="0"/>
        <v>38.024125012000006</v>
      </c>
    </row>
    <row r="65" spans="1:2" ht="12.75">
      <c r="A65" s="1">
        <v>2.0508</v>
      </c>
      <c r="B65" s="1">
        <f t="shared" si="0"/>
        <v>38.024125012000006</v>
      </c>
    </row>
    <row r="66" spans="1:2" ht="12.75">
      <c r="A66" s="1">
        <v>2.0898</v>
      </c>
      <c r="B66" s="1">
        <f t="shared" si="0"/>
        <v>38.754181222</v>
      </c>
    </row>
    <row r="67" spans="1:2" ht="12.75">
      <c r="A67" s="1">
        <v>2.1289</v>
      </c>
      <c r="B67" s="1">
        <f t="shared" si="0"/>
        <v>39.486109371</v>
      </c>
    </row>
    <row r="68" spans="1:2" ht="12.75">
      <c r="A68" s="1">
        <v>2.1875</v>
      </c>
      <c r="B68" s="1">
        <f t="shared" si="0"/>
        <v>40.583065625</v>
      </c>
    </row>
    <row r="69" spans="1:2" ht="12.75">
      <c r="A69" s="1">
        <v>2.2266</v>
      </c>
      <c r="B69" s="1">
        <f t="shared" si="0"/>
        <v>41.314993774</v>
      </c>
    </row>
    <row r="70" spans="1:2" ht="12.75">
      <c r="A70" s="1">
        <v>2.2656</v>
      </c>
      <c r="B70" s="1">
        <f t="shared" si="0"/>
        <v>42.045049984</v>
      </c>
    </row>
    <row r="71" spans="1:2" ht="12.75">
      <c r="A71" s="1">
        <v>2.2852</v>
      </c>
      <c r="B71" s="1">
        <f t="shared" si="0"/>
        <v>42.411950028</v>
      </c>
    </row>
    <row r="72" spans="1:2" ht="12.75">
      <c r="A72" s="1">
        <v>2.3242</v>
      </c>
      <c r="B72" s="1">
        <f t="shared" si="0"/>
        <v>43.142006238</v>
      </c>
    </row>
    <row r="73" spans="1:2" ht="12.75">
      <c r="A73" s="1">
        <v>2.3633</v>
      </c>
      <c r="B73" s="1">
        <f t="shared" si="0"/>
        <v>43.873934387000006</v>
      </c>
    </row>
    <row r="74" spans="1:2" ht="12.75">
      <c r="A74" s="1">
        <v>2.3828</v>
      </c>
      <c r="B74" s="1">
        <f t="shared" si="0"/>
        <v>44.238962492</v>
      </c>
    </row>
    <row r="75" spans="1:2" ht="12.75">
      <c r="A75" s="1">
        <v>2.3828</v>
      </c>
      <c r="B75" s="1">
        <f aca="true" t="shared" si="1" ref="B75:B138">(A75*18.71939)-0.3656</f>
        <v>44.238962492</v>
      </c>
    </row>
    <row r="76" spans="1:2" ht="12.75">
      <c r="A76" s="1">
        <v>2.3828</v>
      </c>
      <c r="B76" s="1">
        <f t="shared" si="1"/>
        <v>44.238962492</v>
      </c>
    </row>
    <row r="77" spans="1:2" ht="12.75">
      <c r="A77" s="1">
        <v>2.3828</v>
      </c>
      <c r="B77" s="1">
        <f t="shared" si="1"/>
        <v>44.238962492</v>
      </c>
    </row>
    <row r="78" spans="1:2" ht="12.75">
      <c r="A78" s="1">
        <v>2.3828</v>
      </c>
      <c r="B78" s="1">
        <f t="shared" si="1"/>
        <v>44.238962492</v>
      </c>
    </row>
    <row r="79" spans="1:2" ht="12.75">
      <c r="A79" s="1">
        <v>2.3828</v>
      </c>
      <c r="B79" s="1">
        <f t="shared" si="1"/>
        <v>44.238962492</v>
      </c>
    </row>
    <row r="80" spans="1:2" ht="12.75">
      <c r="A80" s="1">
        <v>2.3828</v>
      </c>
      <c r="B80" s="1">
        <f t="shared" si="1"/>
        <v>44.238962492</v>
      </c>
    </row>
    <row r="81" spans="1:2" ht="12.75">
      <c r="A81" s="1">
        <v>2.3828</v>
      </c>
      <c r="B81" s="1">
        <f t="shared" si="1"/>
        <v>44.238962492</v>
      </c>
    </row>
    <row r="82" spans="1:2" ht="12.75">
      <c r="A82" s="1">
        <v>2.3633</v>
      </c>
      <c r="B82" s="1">
        <f t="shared" si="1"/>
        <v>43.873934387000006</v>
      </c>
    </row>
    <row r="83" spans="1:2" ht="12.75">
      <c r="A83" s="1">
        <v>2.3633</v>
      </c>
      <c r="B83" s="1">
        <f t="shared" si="1"/>
        <v>43.873934387000006</v>
      </c>
    </row>
    <row r="84" spans="1:2" ht="12.75">
      <c r="A84" s="1">
        <v>2.3633</v>
      </c>
      <c r="B84" s="1">
        <f t="shared" si="1"/>
        <v>43.873934387000006</v>
      </c>
    </row>
    <row r="85" spans="1:2" ht="12.75">
      <c r="A85" s="1">
        <v>2.3438</v>
      </c>
      <c r="B85" s="1">
        <f t="shared" si="1"/>
        <v>43.508906282</v>
      </c>
    </row>
    <row r="86" spans="1:2" ht="12.75">
      <c r="A86" s="1">
        <v>2.3438</v>
      </c>
      <c r="B86" s="1">
        <f t="shared" si="1"/>
        <v>43.508906282</v>
      </c>
    </row>
    <row r="87" spans="1:2" ht="12.75">
      <c r="A87" s="1">
        <v>2.3438</v>
      </c>
      <c r="B87" s="1">
        <f t="shared" si="1"/>
        <v>43.508906282</v>
      </c>
    </row>
    <row r="88" spans="1:2" ht="12.75">
      <c r="A88" s="1">
        <v>2.3438</v>
      </c>
      <c r="B88" s="1">
        <f t="shared" si="1"/>
        <v>43.508906282</v>
      </c>
    </row>
    <row r="89" spans="1:2" ht="12.75">
      <c r="A89" s="1">
        <v>2.3438</v>
      </c>
      <c r="B89" s="1">
        <f t="shared" si="1"/>
        <v>43.508906282</v>
      </c>
    </row>
    <row r="90" spans="1:2" ht="12.75">
      <c r="A90" s="1">
        <v>2.3438</v>
      </c>
      <c r="B90" s="1">
        <f t="shared" si="1"/>
        <v>43.508906282</v>
      </c>
    </row>
    <row r="91" spans="1:2" ht="12.75">
      <c r="A91" s="1">
        <v>2.3242</v>
      </c>
      <c r="B91" s="1">
        <f t="shared" si="1"/>
        <v>43.142006238</v>
      </c>
    </row>
    <row r="92" spans="1:2" ht="12.75">
      <c r="A92" s="1">
        <v>2.3242</v>
      </c>
      <c r="B92" s="1">
        <f t="shared" si="1"/>
        <v>43.142006238</v>
      </c>
    </row>
    <row r="93" spans="1:2" ht="12.75">
      <c r="A93" s="1">
        <v>2.3242</v>
      </c>
      <c r="B93" s="1">
        <f t="shared" si="1"/>
        <v>43.142006238</v>
      </c>
    </row>
    <row r="94" spans="1:2" ht="12.75">
      <c r="A94" s="1">
        <v>2.3242</v>
      </c>
      <c r="B94" s="1">
        <f t="shared" si="1"/>
        <v>43.142006238</v>
      </c>
    </row>
    <row r="95" spans="1:2" ht="12.75">
      <c r="A95" s="1">
        <v>2.3047</v>
      </c>
      <c r="B95" s="1">
        <f t="shared" si="1"/>
        <v>42.776978133</v>
      </c>
    </row>
    <row r="96" spans="1:2" ht="12.75">
      <c r="A96" s="1">
        <v>2.3047</v>
      </c>
      <c r="B96" s="1">
        <f t="shared" si="1"/>
        <v>42.776978133</v>
      </c>
    </row>
    <row r="97" spans="1:2" ht="12.75">
      <c r="A97" s="1">
        <v>2.3047</v>
      </c>
      <c r="B97" s="1">
        <f t="shared" si="1"/>
        <v>42.776978133</v>
      </c>
    </row>
    <row r="98" spans="1:2" ht="12.75">
      <c r="A98" s="1">
        <v>2.3047</v>
      </c>
      <c r="B98" s="1">
        <f t="shared" si="1"/>
        <v>42.776978133</v>
      </c>
    </row>
    <row r="99" spans="1:2" ht="12.75">
      <c r="A99" s="1">
        <v>2.3047</v>
      </c>
      <c r="B99" s="1">
        <f t="shared" si="1"/>
        <v>42.776978133</v>
      </c>
    </row>
    <row r="100" spans="1:2" ht="12.75">
      <c r="A100" s="1">
        <v>2.3047</v>
      </c>
      <c r="B100" s="1">
        <f t="shared" si="1"/>
        <v>42.776978133</v>
      </c>
    </row>
    <row r="101" spans="1:2" ht="12.75">
      <c r="A101" s="1">
        <v>2.3047</v>
      </c>
      <c r="B101" s="1">
        <f t="shared" si="1"/>
        <v>42.776978133</v>
      </c>
    </row>
    <row r="102" spans="1:2" ht="12.75">
      <c r="A102" s="1">
        <v>2.2852</v>
      </c>
      <c r="B102" s="1">
        <f t="shared" si="1"/>
        <v>42.411950028</v>
      </c>
    </row>
    <row r="103" spans="1:2" ht="12.75">
      <c r="A103" s="1">
        <v>2.2852</v>
      </c>
      <c r="B103" s="1">
        <f t="shared" si="1"/>
        <v>42.411950028</v>
      </c>
    </row>
    <row r="104" spans="1:2" ht="12.75">
      <c r="A104" s="1">
        <v>2.2852</v>
      </c>
      <c r="B104" s="1">
        <f t="shared" si="1"/>
        <v>42.411950028</v>
      </c>
    </row>
    <row r="105" spans="1:2" ht="12.75">
      <c r="A105" s="1">
        <v>2.2852</v>
      </c>
      <c r="B105" s="1">
        <f t="shared" si="1"/>
        <v>42.411950028</v>
      </c>
    </row>
    <row r="106" spans="1:2" ht="12.75">
      <c r="A106" s="1">
        <v>2.2852</v>
      </c>
      <c r="B106" s="1">
        <f t="shared" si="1"/>
        <v>42.411950028</v>
      </c>
    </row>
    <row r="107" spans="1:2" ht="12.75">
      <c r="A107" s="1">
        <v>2.2852</v>
      </c>
      <c r="B107" s="1">
        <f t="shared" si="1"/>
        <v>42.411950028</v>
      </c>
    </row>
    <row r="108" spans="1:2" ht="12.75">
      <c r="A108" s="1">
        <v>2.2852</v>
      </c>
      <c r="B108" s="1">
        <f t="shared" si="1"/>
        <v>42.411950028</v>
      </c>
    </row>
    <row r="109" spans="1:2" ht="12.75">
      <c r="A109" s="1">
        <v>2.2852</v>
      </c>
      <c r="B109" s="1">
        <f t="shared" si="1"/>
        <v>42.411950028</v>
      </c>
    </row>
    <row r="110" spans="1:2" ht="12.75">
      <c r="A110" s="1">
        <v>2.2656</v>
      </c>
      <c r="B110" s="1">
        <f t="shared" si="1"/>
        <v>42.045049984</v>
      </c>
    </row>
    <row r="111" spans="1:2" ht="12.75">
      <c r="A111" s="1">
        <v>2.2656</v>
      </c>
      <c r="B111" s="1">
        <f t="shared" si="1"/>
        <v>42.045049984</v>
      </c>
    </row>
    <row r="112" spans="1:2" ht="12.75">
      <c r="A112" s="1">
        <v>2.2656</v>
      </c>
      <c r="B112" s="1">
        <f t="shared" si="1"/>
        <v>42.045049984</v>
      </c>
    </row>
    <row r="113" spans="1:2" ht="12.75">
      <c r="A113" s="1">
        <v>2.2852</v>
      </c>
      <c r="B113" s="1">
        <f t="shared" si="1"/>
        <v>42.411950028</v>
      </c>
    </row>
    <row r="114" spans="1:2" ht="12.75">
      <c r="A114" s="1">
        <v>2.2852</v>
      </c>
      <c r="B114" s="1">
        <f t="shared" si="1"/>
        <v>42.411950028</v>
      </c>
    </row>
    <row r="115" spans="1:2" ht="12.75">
      <c r="A115" s="1">
        <v>2.2656</v>
      </c>
      <c r="B115" s="1">
        <f t="shared" si="1"/>
        <v>42.045049984</v>
      </c>
    </row>
    <row r="116" spans="1:2" ht="12.75">
      <c r="A116" s="1">
        <v>2.2656</v>
      </c>
      <c r="B116" s="1">
        <f t="shared" si="1"/>
        <v>42.045049984</v>
      </c>
    </row>
    <row r="117" spans="1:2" ht="12.75">
      <c r="A117" s="1">
        <v>2.2656</v>
      </c>
      <c r="B117" s="1">
        <f t="shared" si="1"/>
        <v>42.045049984</v>
      </c>
    </row>
    <row r="118" spans="1:2" ht="12.75">
      <c r="A118" s="1">
        <v>2.2656</v>
      </c>
      <c r="B118" s="1">
        <f t="shared" si="1"/>
        <v>42.045049984</v>
      </c>
    </row>
    <row r="119" spans="1:2" ht="12.75">
      <c r="A119" s="1">
        <v>2.2656</v>
      </c>
      <c r="B119" s="1">
        <f t="shared" si="1"/>
        <v>42.045049984</v>
      </c>
    </row>
    <row r="120" spans="1:2" ht="12.75">
      <c r="A120" s="1">
        <v>2.2656</v>
      </c>
      <c r="B120" s="1">
        <f t="shared" si="1"/>
        <v>42.045049984</v>
      </c>
    </row>
    <row r="121" spans="1:2" ht="12.75">
      <c r="A121" s="1">
        <v>2.2656</v>
      </c>
      <c r="B121" s="1">
        <f t="shared" si="1"/>
        <v>42.045049984</v>
      </c>
    </row>
    <row r="122" spans="1:2" ht="12.75">
      <c r="A122" s="1">
        <v>2.2656</v>
      </c>
      <c r="B122" s="1">
        <f t="shared" si="1"/>
        <v>42.045049984</v>
      </c>
    </row>
    <row r="123" spans="1:2" ht="12.75">
      <c r="A123" s="1">
        <v>2.2461</v>
      </c>
      <c r="B123" s="1">
        <f t="shared" si="1"/>
        <v>41.680021879</v>
      </c>
    </row>
    <row r="124" spans="1:2" ht="12.75">
      <c r="A124" s="1">
        <v>2.2461</v>
      </c>
      <c r="B124" s="1">
        <f t="shared" si="1"/>
        <v>41.680021879</v>
      </c>
    </row>
    <row r="125" spans="1:2" ht="12.75">
      <c r="A125" s="1">
        <v>2.2461</v>
      </c>
      <c r="B125" s="1">
        <f t="shared" si="1"/>
        <v>41.680021879</v>
      </c>
    </row>
    <row r="126" spans="1:2" ht="12.75">
      <c r="A126" s="1">
        <v>2.2461</v>
      </c>
      <c r="B126" s="1">
        <f t="shared" si="1"/>
        <v>41.680021879</v>
      </c>
    </row>
    <row r="127" spans="1:2" ht="12.75">
      <c r="A127" s="1">
        <v>2.2461</v>
      </c>
      <c r="B127" s="1">
        <f t="shared" si="1"/>
        <v>41.680021879</v>
      </c>
    </row>
    <row r="128" spans="1:2" ht="12.75">
      <c r="A128" s="1">
        <v>2.2461</v>
      </c>
      <c r="B128" s="1">
        <f t="shared" si="1"/>
        <v>41.680021879</v>
      </c>
    </row>
    <row r="129" spans="1:2" ht="12.75">
      <c r="A129" s="1">
        <v>2.2461</v>
      </c>
      <c r="B129" s="1">
        <f t="shared" si="1"/>
        <v>41.680021879</v>
      </c>
    </row>
    <row r="130" spans="1:2" ht="12.75">
      <c r="A130" s="1">
        <v>2.2461</v>
      </c>
      <c r="B130" s="1">
        <f t="shared" si="1"/>
        <v>41.680021879</v>
      </c>
    </row>
    <row r="131" spans="1:2" ht="12.75">
      <c r="A131" s="1">
        <v>2.2266</v>
      </c>
      <c r="B131" s="1">
        <f t="shared" si="1"/>
        <v>41.314993774</v>
      </c>
    </row>
    <row r="132" spans="1:2" ht="12.75">
      <c r="A132" s="1">
        <v>2.2461</v>
      </c>
      <c r="B132" s="1">
        <f t="shared" si="1"/>
        <v>41.680021879</v>
      </c>
    </row>
    <row r="133" spans="1:2" ht="12.75">
      <c r="A133" s="1">
        <v>2.2461</v>
      </c>
      <c r="B133" s="1">
        <f t="shared" si="1"/>
        <v>41.680021879</v>
      </c>
    </row>
    <row r="134" spans="1:2" ht="12.75">
      <c r="A134" s="1">
        <v>2.2266</v>
      </c>
      <c r="B134" s="1">
        <f t="shared" si="1"/>
        <v>41.314993774</v>
      </c>
    </row>
    <row r="135" spans="1:2" ht="12.75">
      <c r="A135" s="1">
        <v>2.2266</v>
      </c>
      <c r="B135" s="1">
        <f t="shared" si="1"/>
        <v>41.314993774</v>
      </c>
    </row>
    <row r="136" spans="1:2" ht="12.75">
      <c r="A136" s="1">
        <v>2.2266</v>
      </c>
      <c r="B136" s="1">
        <f t="shared" si="1"/>
        <v>41.314993774</v>
      </c>
    </row>
    <row r="137" spans="1:2" ht="12.75">
      <c r="A137" s="1">
        <v>2.2266</v>
      </c>
      <c r="B137" s="1">
        <f t="shared" si="1"/>
        <v>41.314993774</v>
      </c>
    </row>
    <row r="138" spans="1:2" ht="12.75">
      <c r="A138" s="1">
        <v>2.207</v>
      </c>
      <c r="B138" s="1">
        <f t="shared" si="1"/>
        <v>40.94809373</v>
      </c>
    </row>
    <row r="139" spans="1:2" ht="12.75">
      <c r="A139" s="1">
        <v>2.207</v>
      </c>
      <c r="B139" s="1">
        <f aca="true" t="shared" si="2" ref="B139:B202">(A139*18.71939)-0.3656</f>
        <v>40.94809373</v>
      </c>
    </row>
    <row r="140" spans="1:2" ht="12.75">
      <c r="A140" s="1">
        <v>2.207</v>
      </c>
      <c r="B140" s="1">
        <f t="shared" si="2"/>
        <v>40.94809373</v>
      </c>
    </row>
    <row r="141" spans="1:2" ht="12.75">
      <c r="A141" s="1">
        <v>2.1875</v>
      </c>
      <c r="B141" s="1">
        <f t="shared" si="2"/>
        <v>40.583065625</v>
      </c>
    </row>
    <row r="142" spans="1:2" ht="12.75">
      <c r="A142" s="1">
        <v>2.168</v>
      </c>
      <c r="B142" s="1">
        <f t="shared" si="2"/>
        <v>40.21803752</v>
      </c>
    </row>
    <row r="143" spans="1:2" ht="12.75">
      <c r="A143" s="1">
        <v>2.168</v>
      </c>
      <c r="B143" s="1">
        <f t="shared" si="2"/>
        <v>40.21803752</v>
      </c>
    </row>
    <row r="144" spans="1:2" ht="12.75">
      <c r="A144" s="1">
        <v>2.1484</v>
      </c>
      <c r="B144" s="1">
        <f t="shared" si="2"/>
        <v>39.851137476000005</v>
      </c>
    </row>
    <row r="145" spans="1:2" ht="12.75">
      <c r="A145" s="1">
        <v>2.168</v>
      </c>
      <c r="B145" s="1">
        <f t="shared" si="2"/>
        <v>40.21803752</v>
      </c>
    </row>
    <row r="146" spans="1:2" ht="12.75">
      <c r="A146" s="1">
        <v>2.168</v>
      </c>
      <c r="B146" s="1">
        <f t="shared" si="2"/>
        <v>40.21803752</v>
      </c>
    </row>
    <row r="147" spans="1:2" ht="12.75">
      <c r="A147" s="1">
        <v>2.168</v>
      </c>
      <c r="B147" s="1">
        <f t="shared" si="2"/>
        <v>40.21803752</v>
      </c>
    </row>
    <row r="148" spans="1:2" ht="12.75">
      <c r="A148" s="1">
        <v>2.168</v>
      </c>
      <c r="B148" s="1">
        <f t="shared" si="2"/>
        <v>40.21803752</v>
      </c>
    </row>
    <row r="149" spans="1:2" ht="12.75">
      <c r="A149" s="1">
        <v>2.168</v>
      </c>
      <c r="B149" s="1">
        <f t="shared" si="2"/>
        <v>40.21803752</v>
      </c>
    </row>
    <row r="150" spans="1:2" ht="12.75">
      <c r="A150" s="1">
        <v>2.1484</v>
      </c>
      <c r="B150" s="1">
        <f t="shared" si="2"/>
        <v>39.851137476000005</v>
      </c>
    </row>
    <row r="151" spans="1:2" ht="12.75">
      <c r="A151" s="1">
        <v>2.1484</v>
      </c>
      <c r="B151" s="1">
        <f t="shared" si="2"/>
        <v>39.851137476000005</v>
      </c>
    </row>
    <row r="152" spans="1:2" ht="12.75">
      <c r="A152" s="1">
        <v>2.1484</v>
      </c>
      <c r="B152" s="1">
        <f t="shared" si="2"/>
        <v>39.851137476000005</v>
      </c>
    </row>
    <row r="153" spans="1:2" ht="12.75">
      <c r="A153" s="1">
        <v>2.1484</v>
      </c>
      <c r="B153" s="1">
        <f t="shared" si="2"/>
        <v>39.851137476000005</v>
      </c>
    </row>
    <row r="154" spans="1:2" ht="12.75">
      <c r="A154" s="1">
        <v>2.1484</v>
      </c>
      <c r="B154" s="1">
        <f t="shared" si="2"/>
        <v>39.851137476000005</v>
      </c>
    </row>
    <row r="155" spans="1:2" ht="12.75">
      <c r="A155" s="1">
        <v>2.1484</v>
      </c>
      <c r="B155" s="1">
        <f t="shared" si="2"/>
        <v>39.851137476000005</v>
      </c>
    </row>
    <row r="156" spans="1:2" ht="12.75">
      <c r="A156" s="1">
        <v>2.1289</v>
      </c>
      <c r="B156" s="1">
        <f t="shared" si="2"/>
        <v>39.486109371</v>
      </c>
    </row>
    <row r="157" spans="1:2" ht="12.75">
      <c r="A157" s="1">
        <v>2.1094</v>
      </c>
      <c r="B157" s="1">
        <f t="shared" si="2"/>
        <v>39.121081266</v>
      </c>
    </row>
    <row r="158" spans="1:2" ht="12.75">
      <c r="A158" s="1">
        <v>2.0117</v>
      </c>
      <c r="B158" s="1">
        <f t="shared" si="2"/>
        <v>37.292196862999994</v>
      </c>
    </row>
    <row r="159" spans="1:2" ht="12.75">
      <c r="A159" s="1">
        <v>1.9727</v>
      </c>
      <c r="B159" s="1">
        <f t="shared" si="2"/>
        <v>36.562140653</v>
      </c>
    </row>
    <row r="160" spans="1:2" ht="12.75">
      <c r="A160" s="1">
        <v>1.9336</v>
      </c>
      <c r="B160" s="1">
        <f t="shared" si="2"/>
        <v>35.830212504</v>
      </c>
    </row>
    <row r="161" spans="1:2" ht="12.75">
      <c r="A161" s="1">
        <v>1.8555</v>
      </c>
      <c r="B161" s="1">
        <f t="shared" si="2"/>
        <v>34.368228144999996</v>
      </c>
    </row>
    <row r="162" spans="1:2" ht="12.75">
      <c r="A162" s="1">
        <v>1.7773</v>
      </c>
      <c r="B162" s="1">
        <f t="shared" si="2"/>
        <v>32.904371847</v>
      </c>
    </row>
    <row r="163" spans="1:2" ht="12.75">
      <c r="A163" s="1">
        <v>1.7188</v>
      </c>
      <c r="B163" s="1">
        <f t="shared" si="2"/>
        <v>31.809287532</v>
      </c>
    </row>
    <row r="164" spans="1:2" ht="12.75">
      <c r="A164" s="1">
        <v>1.6602</v>
      </c>
      <c r="B164" s="1">
        <f t="shared" si="2"/>
        <v>30.712331277999997</v>
      </c>
    </row>
    <row r="165" spans="1:2" ht="12.75">
      <c r="A165" s="1">
        <v>1.582</v>
      </c>
      <c r="B165" s="1">
        <f t="shared" si="2"/>
        <v>29.24847498</v>
      </c>
    </row>
    <row r="166" spans="1:2" ht="12.75">
      <c r="A166" s="1">
        <v>1.4844</v>
      </c>
      <c r="B166" s="1">
        <f t="shared" si="2"/>
        <v>27.421462516</v>
      </c>
    </row>
    <row r="167" spans="1:2" ht="12.75">
      <c r="A167" s="1">
        <v>1.3477</v>
      </c>
      <c r="B167" s="1">
        <f t="shared" si="2"/>
        <v>24.862521902999998</v>
      </c>
    </row>
    <row r="168" spans="1:2" ht="12.75">
      <c r="A168" s="1">
        <v>1.25</v>
      </c>
      <c r="B168" s="1">
        <f t="shared" si="2"/>
        <v>23.0336375</v>
      </c>
    </row>
    <row r="169" spans="1:2" ht="12.75">
      <c r="A169" s="1">
        <v>1.1523</v>
      </c>
      <c r="B169" s="1">
        <f t="shared" si="2"/>
        <v>21.204753097</v>
      </c>
    </row>
    <row r="170" spans="1:2" ht="12.75">
      <c r="A170" s="1">
        <v>1.0156</v>
      </c>
      <c r="B170" s="1">
        <f t="shared" si="2"/>
        <v>18.645812484</v>
      </c>
    </row>
    <row r="171" spans="1:2" ht="12.75">
      <c r="A171" s="1">
        <v>0.95703</v>
      </c>
      <c r="B171" s="1">
        <f t="shared" si="2"/>
        <v>17.5494178117</v>
      </c>
    </row>
    <row r="172" spans="1:2" ht="12.75">
      <c r="A172" s="1">
        <v>0.87891</v>
      </c>
      <c r="B172" s="1">
        <f t="shared" si="2"/>
        <v>16.0870590649</v>
      </c>
    </row>
    <row r="173" spans="1:2" ht="12.75">
      <c r="A173" s="1">
        <v>0.76172</v>
      </c>
      <c r="B173" s="1">
        <f t="shared" si="2"/>
        <v>13.893333750799998</v>
      </c>
    </row>
    <row r="174" spans="1:2" ht="12.75">
      <c r="A174" s="1">
        <v>0.66406</v>
      </c>
      <c r="B174" s="1">
        <f t="shared" si="2"/>
        <v>12.0651981234</v>
      </c>
    </row>
    <row r="175" spans="1:2" ht="12.75">
      <c r="A175" s="1">
        <v>0.56641</v>
      </c>
      <c r="B175" s="1">
        <f t="shared" si="2"/>
        <v>10.237249689899999</v>
      </c>
    </row>
    <row r="176" spans="1:2" ht="12.75">
      <c r="A176" s="1">
        <v>0.46875</v>
      </c>
      <c r="B176" s="1">
        <f t="shared" si="2"/>
        <v>8.4091140625</v>
      </c>
    </row>
    <row r="177" spans="1:2" ht="12.75">
      <c r="A177" s="1">
        <v>0.37109</v>
      </c>
      <c r="B177" s="1">
        <f t="shared" si="2"/>
        <v>6.5809784351000005</v>
      </c>
    </row>
    <row r="178" spans="1:2" ht="12.75">
      <c r="A178" s="1">
        <v>0.29297</v>
      </c>
      <c r="B178" s="1">
        <f t="shared" si="2"/>
        <v>5.118619688300001</v>
      </c>
    </row>
    <row r="179" spans="1:3" ht="12.75">
      <c r="A179" s="1">
        <v>0.23438</v>
      </c>
      <c r="B179" s="1">
        <f t="shared" si="2"/>
        <v>4.0218506282</v>
      </c>
      <c r="C179" t="s">
        <v>157</v>
      </c>
    </row>
    <row r="180" spans="1:2" ht="12.75">
      <c r="A180" s="1">
        <v>0.17578</v>
      </c>
      <c r="B180" s="1">
        <f t="shared" si="2"/>
        <v>2.9248943742</v>
      </c>
    </row>
    <row r="181" spans="1:2" ht="12.75">
      <c r="A181" s="1">
        <v>0.13672</v>
      </c>
      <c r="B181" s="1">
        <f t="shared" si="2"/>
        <v>2.1937150008</v>
      </c>
    </row>
    <row r="182" spans="1:2" ht="12.75">
      <c r="A182" s="1">
        <v>0.097656</v>
      </c>
      <c r="B182" s="1">
        <f t="shared" si="2"/>
        <v>1.4624607498400002</v>
      </c>
    </row>
    <row r="183" spans="1:2" ht="12.75">
      <c r="A183" s="1">
        <v>0.078125</v>
      </c>
      <c r="B183" s="1">
        <f t="shared" si="2"/>
        <v>1.0968523437500002</v>
      </c>
    </row>
    <row r="184" spans="1:2" ht="12.75">
      <c r="A184" s="1">
        <v>0.058594</v>
      </c>
      <c r="B184" s="1">
        <f t="shared" si="2"/>
        <v>0.7312439376600002</v>
      </c>
    </row>
    <row r="185" spans="1:2" ht="12.75">
      <c r="A185" s="1">
        <v>0.039063</v>
      </c>
      <c r="B185" s="1">
        <f t="shared" si="2"/>
        <v>0.36563553157</v>
      </c>
    </row>
    <row r="186" spans="1:2" ht="12.75">
      <c r="A186" s="1">
        <v>0.039063</v>
      </c>
      <c r="B186" s="1">
        <f t="shared" si="2"/>
        <v>0.36563553157</v>
      </c>
    </row>
    <row r="187" spans="1:2" ht="12.75">
      <c r="A187" s="1">
        <v>0.039063</v>
      </c>
      <c r="B187" s="1">
        <f t="shared" si="2"/>
        <v>0.36563553157</v>
      </c>
    </row>
    <row r="188" spans="1:2" ht="12.75">
      <c r="A188" s="1">
        <v>0.039063</v>
      </c>
      <c r="B188" s="1">
        <f t="shared" si="2"/>
        <v>0.36563553157</v>
      </c>
    </row>
    <row r="189" spans="1:2" ht="12.75">
      <c r="A189" s="1">
        <v>0.039063</v>
      </c>
      <c r="B189" s="1">
        <f t="shared" si="2"/>
        <v>0.36563553157</v>
      </c>
    </row>
    <row r="190" spans="1:2" ht="12.75">
      <c r="A190" s="1">
        <v>0.019531</v>
      </c>
      <c r="B190" s="1">
        <f t="shared" si="2"/>
        <v>8.406090000023791E-06</v>
      </c>
    </row>
    <row r="191" spans="1:2" ht="12.75">
      <c r="A191" s="1">
        <v>0.019531</v>
      </c>
      <c r="B191" s="1">
        <f t="shared" si="2"/>
        <v>8.406090000023791E-06</v>
      </c>
    </row>
    <row r="192" spans="1:2" ht="12.75">
      <c r="A192" s="1">
        <v>0.039063</v>
      </c>
      <c r="B192" s="1">
        <f t="shared" si="2"/>
        <v>0.36563553157</v>
      </c>
    </row>
    <row r="193" spans="1:2" ht="12.75">
      <c r="A193" s="1">
        <v>0.039063</v>
      </c>
      <c r="B193" s="1">
        <f t="shared" si="2"/>
        <v>0.36563553157</v>
      </c>
    </row>
    <row r="194" spans="1:2" ht="12.75">
      <c r="A194" s="1">
        <v>0.039063</v>
      </c>
      <c r="B194" s="1">
        <f t="shared" si="2"/>
        <v>0.36563553157</v>
      </c>
    </row>
    <row r="195" spans="1:2" ht="12.75">
      <c r="A195" s="1">
        <v>0.039063</v>
      </c>
      <c r="B195" s="1">
        <f t="shared" si="2"/>
        <v>0.36563553157</v>
      </c>
    </row>
    <row r="196" spans="1:2" ht="12.75">
      <c r="A196" s="1">
        <v>0.039063</v>
      </c>
      <c r="B196" s="1">
        <f t="shared" si="2"/>
        <v>0.36563553157</v>
      </c>
    </row>
    <row r="197" spans="1:2" ht="12.75">
      <c r="A197" s="1">
        <v>0.039063</v>
      </c>
      <c r="B197" s="1">
        <f t="shared" si="2"/>
        <v>0.36563553157</v>
      </c>
    </row>
    <row r="198" spans="1:2" ht="12.75">
      <c r="A198" s="1">
        <v>0.039063</v>
      </c>
      <c r="B198" s="1">
        <f t="shared" si="2"/>
        <v>0.36563553157</v>
      </c>
    </row>
    <row r="199" spans="1:2" ht="12.75">
      <c r="A199" s="1">
        <v>0.039063</v>
      </c>
      <c r="B199" s="1">
        <f t="shared" si="2"/>
        <v>0.36563553157</v>
      </c>
    </row>
    <row r="200" spans="1:2" ht="12.75">
      <c r="A200" s="1">
        <v>0.039063</v>
      </c>
      <c r="B200" s="1">
        <f t="shared" si="2"/>
        <v>0.36563553157</v>
      </c>
    </row>
    <row r="201" spans="1:2" ht="12.75">
      <c r="A201" s="1">
        <v>0.039063</v>
      </c>
      <c r="B201" s="1">
        <f t="shared" si="2"/>
        <v>0.36563553157</v>
      </c>
    </row>
    <row r="202" spans="1:2" ht="12.75">
      <c r="A202" s="1">
        <v>0.039063</v>
      </c>
      <c r="B202" s="1">
        <f t="shared" si="2"/>
        <v>0.36563553157</v>
      </c>
    </row>
    <row r="203" spans="1:2" ht="12.75">
      <c r="A203" s="1">
        <v>0.039063</v>
      </c>
      <c r="B203" s="1">
        <f aca="true" t="shared" si="3" ref="B203:B224">(A203*18.71939)-0.3656</f>
        <v>0.36563553157</v>
      </c>
    </row>
    <row r="204" spans="1:2" ht="12.75">
      <c r="A204" s="1">
        <v>0.039063</v>
      </c>
      <c r="B204" s="1">
        <f t="shared" si="3"/>
        <v>0.36563553157</v>
      </c>
    </row>
    <row r="205" spans="1:2" ht="12.75">
      <c r="A205" s="1">
        <v>0.039063</v>
      </c>
      <c r="B205" s="1">
        <f t="shared" si="3"/>
        <v>0.36563553157</v>
      </c>
    </row>
    <row r="206" spans="1:2" ht="12.75">
      <c r="A206" s="1">
        <v>0.039063</v>
      </c>
      <c r="B206" s="1">
        <f t="shared" si="3"/>
        <v>0.36563553157</v>
      </c>
    </row>
    <row r="207" spans="1:2" ht="12.75">
      <c r="A207" s="1">
        <v>0.039063</v>
      </c>
      <c r="B207" s="1">
        <f t="shared" si="3"/>
        <v>0.36563553157</v>
      </c>
    </row>
    <row r="208" spans="1:2" ht="12.75">
      <c r="A208" s="1">
        <v>0.039063</v>
      </c>
      <c r="B208" s="1">
        <f t="shared" si="3"/>
        <v>0.36563553157</v>
      </c>
    </row>
    <row r="209" spans="1:2" ht="12.75">
      <c r="A209" s="1">
        <v>0.039063</v>
      </c>
      <c r="B209" s="1">
        <f t="shared" si="3"/>
        <v>0.36563553157</v>
      </c>
    </row>
    <row r="210" spans="1:2" ht="12.75">
      <c r="A210" s="1">
        <v>0.019531</v>
      </c>
      <c r="B210" s="1">
        <f t="shared" si="3"/>
        <v>8.406090000023791E-06</v>
      </c>
    </row>
    <row r="211" spans="1:2" ht="12.75">
      <c r="A211" s="1">
        <v>0.019531</v>
      </c>
      <c r="B211" s="1">
        <f t="shared" si="3"/>
        <v>8.406090000023791E-06</v>
      </c>
    </row>
    <row r="212" spans="1:2" ht="12.75">
      <c r="A212" s="1">
        <v>0.019531</v>
      </c>
      <c r="B212" s="1">
        <f t="shared" si="3"/>
        <v>8.406090000023791E-06</v>
      </c>
    </row>
    <row r="213" spans="1:2" ht="12.75">
      <c r="A213" s="1">
        <v>0.019531</v>
      </c>
      <c r="B213" s="1">
        <f t="shared" si="3"/>
        <v>8.406090000023791E-06</v>
      </c>
    </row>
    <row r="214" spans="1:2" ht="12.75">
      <c r="A214" s="1">
        <v>0.039063</v>
      </c>
      <c r="B214" s="1">
        <f t="shared" si="3"/>
        <v>0.36563553157</v>
      </c>
    </row>
    <row r="215" spans="1:2" ht="12.75">
      <c r="A215" s="1">
        <v>0.039063</v>
      </c>
      <c r="B215" s="1">
        <f t="shared" si="3"/>
        <v>0.36563553157</v>
      </c>
    </row>
    <row r="216" spans="1:2" ht="12.75">
      <c r="A216" s="1">
        <v>0.019531</v>
      </c>
      <c r="B216" s="1">
        <f t="shared" si="3"/>
        <v>8.406090000023791E-06</v>
      </c>
    </row>
    <row r="217" spans="1:2" ht="12.75">
      <c r="A217" s="1">
        <v>0.019531</v>
      </c>
      <c r="B217" s="1">
        <f t="shared" si="3"/>
        <v>8.406090000023791E-06</v>
      </c>
    </row>
    <row r="218" spans="1:2" ht="12.75">
      <c r="A218" s="1">
        <v>0.019531</v>
      </c>
      <c r="B218" s="1">
        <f t="shared" si="3"/>
        <v>8.406090000023791E-06</v>
      </c>
    </row>
    <row r="219" spans="1:2" ht="12.75">
      <c r="A219" s="1">
        <v>0.019531</v>
      </c>
      <c r="B219" s="1">
        <f t="shared" si="3"/>
        <v>8.406090000023791E-06</v>
      </c>
    </row>
    <row r="220" spans="1:2" ht="12.75">
      <c r="A220" s="1">
        <v>0.019531</v>
      </c>
      <c r="B220" s="1">
        <f t="shared" si="3"/>
        <v>8.406090000023791E-06</v>
      </c>
    </row>
    <row r="221" spans="1:2" ht="12.75">
      <c r="A221" s="1">
        <v>0.019531</v>
      </c>
      <c r="B221" s="1">
        <f t="shared" si="3"/>
        <v>8.406090000023791E-06</v>
      </c>
    </row>
    <row r="222" spans="1:2" ht="12.75">
      <c r="A222" s="1">
        <v>0.019531</v>
      </c>
      <c r="B222" s="1">
        <f t="shared" si="3"/>
        <v>8.406090000023791E-06</v>
      </c>
    </row>
    <row r="223" spans="1:2" ht="12.75">
      <c r="A223" s="1">
        <v>0.019531</v>
      </c>
      <c r="B223" s="1">
        <f t="shared" si="3"/>
        <v>8.406090000023791E-06</v>
      </c>
    </row>
    <row r="224" spans="1:2" ht="12.75">
      <c r="A224" s="1">
        <v>0.019531</v>
      </c>
      <c r="B224" s="1">
        <f t="shared" si="3"/>
        <v>8.406090000023791E-06</v>
      </c>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155</v>
      </c>
      <c r="B1" s="11" t="s">
        <v>150</v>
      </c>
      <c r="D1" t="s">
        <v>128</v>
      </c>
    </row>
    <row r="2" ht="12.75">
      <c r="D2" t="s">
        <v>144</v>
      </c>
    </row>
    <row r="3" spans="1:4" ht="12.75">
      <c r="A3" s="7" t="s">
        <v>133</v>
      </c>
      <c r="B3" s="12">
        <v>1</v>
      </c>
      <c r="D3" t="s">
        <v>156</v>
      </c>
    </row>
    <row r="4" spans="1:4" ht="12.75">
      <c r="A4" s="7" t="s">
        <v>134</v>
      </c>
      <c r="B4" s="13">
        <v>1.22</v>
      </c>
      <c r="D4" t="s">
        <v>129</v>
      </c>
    </row>
    <row r="5" spans="1:8" ht="12.75">
      <c r="A5" s="7" t="s">
        <v>135</v>
      </c>
      <c r="B5" s="13">
        <v>0.375</v>
      </c>
      <c r="H5" t="s">
        <v>138</v>
      </c>
    </row>
    <row r="6" spans="1:4" ht="12.75">
      <c r="A6" s="7" t="s">
        <v>136</v>
      </c>
      <c r="B6" s="13">
        <v>3.38</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3.38</v>
      </c>
      <c r="H10" s="3">
        <f>$B5+E10</f>
        <v>0.375</v>
      </c>
      <c r="I10" s="2">
        <f>((F10-E10)*(PI())*G10)</f>
        <v>12.954671466342871</v>
      </c>
      <c r="J10" s="2">
        <f>((F10/2)^2)*PI()</f>
        <v>1.168986626400762</v>
      </c>
      <c r="K10" s="2">
        <f>((H10/2)^2)*PI()</f>
        <v>0.11044661672776616</v>
      </c>
      <c r="L10" s="2">
        <f>J10-K10</f>
        <v>1.0585400096729958</v>
      </c>
      <c r="M10" s="2">
        <f>(H10*PI())*G10</f>
        <v>3.9819686884250625</v>
      </c>
      <c r="N10" s="2">
        <f>(L10*2)+I10+M10</f>
        <v>19.053720174113923</v>
      </c>
      <c r="O10" s="2">
        <f>N10*B3</f>
        <v>19.053720174113923</v>
      </c>
      <c r="P10" s="18">
        <f>(F10-H10)/2</f>
        <v>0.4225</v>
      </c>
      <c r="Q10" s="2">
        <f>O10/B12</f>
        <v>262.50811547783934</v>
      </c>
    </row>
    <row r="11" spans="1:17" ht="12.75">
      <c r="A11" t="s">
        <v>103</v>
      </c>
      <c r="B11" s="1">
        <f>$O$10</f>
        <v>19.053720174113923</v>
      </c>
      <c r="C11" s="17" t="s">
        <v>142</v>
      </c>
      <c r="D11" s="15">
        <v>1</v>
      </c>
      <c r="E11" s="1">
        <f>D11*B10</f>
        <v>0.02913793103448276</v>
      </c>
      <c r="F11">
        <f>B4</f>
        <v>1.22</v>
      </c>
      <c r="G11" s="1">
        <f>$B6-E11</f>
        <v>3.350862068965517</v>
      </c>
      <c r="H11" s="3">
        <f>$B5+E11</f>
        <v>0.40413793103448276</v>
      </c>
      <c r="I11" s="2">
        <f aca="true" t="shared" si="0" ref="I11:I39">((F11-E11)*(PI())*G11)</f>
        <v>12.536256991912284</v>
      </c>
      <c r="J11" s="2">
        <f aca="true" t="shared" si="1" ref="J11:J38">((F11/2)^2)*PI()</f>
        <v>1.168986626400762</v>
      </c>
      <c r="K11" s="2">
        <f aca="true" t="shared" si="2" ref="K11:K38">((H11/2)^2)*PI()</f>
        <v>0.1282770928504305</v>
      </c>
      <c r="L11" s="2">
        <f aca="true" t="shared" si="3" ref="L11:L38">J11-K11</f>
        <v>1.0407095335503316</v>
      </c>
      <c r="M11" s="2">
        <f aca="true" t="shared" si="4" ref="M11:M38">(H11*PI())*G11</f>
        <v>4.254377644280063</v>
      </c>
      <c r="N11" s="2">
        <f aca="true" t="shared" si="5" ref="N11:N39">(L11*2)+I11+M11</f>
        <v>18.87205370329301</v>
      </c>
      <c r="O11" s="2">
        <f>N11*B3</f>
        <v>18.87205370329301</v>
      </c>
      <c r="P11" s="18">
        <f aca="true" t="shared" si="6" ref="P11:P39">(F11-H11)/2</f>
        <v>0.4079310344827586</v>
      </c>
      <c r="Q11" s="2">
        <f>O11/B12</f>
        <v>260.0052487166544</v>
      </c>
    </row>
    <row r="12" spans="1:17" ht="12.75">
      <c r="A12" t="s">
        <v>106</v>
      </c>
      <c r="B12" s="1">
        <f>((B7/2)^2)*PI()</f>
        <v>0.07258335666853857</v>
      </c>
      <c r="C12" s="14" t="s">
        <v>143</v>
      </c>
      <c r="D12" s="15">
        <v>2</v>
      </c>
      <c r="E12" s="1">
        <f>D12*B10</f>
        <v>0.05827586206896552</v>
      </c>
      <c r="F12">
        <f>B4</f>
        <v>1.22</v>
      </c>
      <c r="G12" s="1">
        <f>$B6-E12</f>
        <v>3.3217241379310343</v>
      </c>
      <c r="H12" s="3">
        <f>$B5+E12</f>
        <v>0.4332758620689655</v>
      </c>
      <c r="I12" s="2">
        <f t="shared" si="0"/>
        <v>12.123177061344906</v>
      </c>
      <c r="J12" s="2">
        <f t="shared" si="1"/>
        <v>1.168986626400762</v>
      </c>
      <c r="K12" s="2">
        <f t="shared" si="2"/>
        <v>0.14744120493889715</v>
      </c>
      <c r="L12" s="2">
        <f t="shared" si="3"/>
        <v>1.0215454214618649</v>
      </c>
      <c r="M12" s="2">
        <f t="shared" si="4"/>
        <v>4.521452056271854</v>
      </c>
      <c r="N12" s="2">
        <f t="shared" si="5"/>
        <v>18.68771996054049</v>
      </c>
      <c r="O12" s="2">
        <f>N12*B3</f>
        <v>18.68771996054049</v>
      </c>
      <c r="P12" s="18">
        <f t="shared" si="6"/>
        <v>0.39336206896551723</v>
      </c>
      <c r="Q12" s="2">
        <f>O12/B12</f>
        <v>257.4656342483638</v>
      </c>
    </row>
    <row r="13" spans="1:17" ht="12.75">
      <c r="A13" t="s">
        <v>148</v>
      </c>
      <c r="B13" s="1">
        <f>((B5/2)^2)*PI()</f>
        <v>0.11044661672776616</v>
      </c>
      <c r="D13" s="15">
        <v>3</v>
      </c>
      <c r="E13" s="1">
        <f>D13*B10</f>
        <v>0.08741379310344828</v>
      </c>
      <c r="F13">
        <f>B4</f>
        <v>1.22</v>
      </c>
      <c r="G13" s="1">
        <f>$B6-E13</f>
        <v>3.2925862068965515</v>
      </c>
      <c r="H13" s="3">
        <f>$B5+E13</f>
        <v>0.46241379310344827</v>
      </c>
      <c r="I13" s="2">
        <f t="shared" si="0"/>
        <v>11.71543167464074</v>
      </c>
      <c r="J13" s="2">
        <f t="shared" si="1"/>
        <v>1.168986626400762</v>
      </c>
      <c r="K13" s="2">
        <f t="shared" si="2"/>
        <v>0.16793895299316608</v>
      </c>
      <c r="L13" s="2">
        <f t="shared" si="3"/>
        <v>1.001047673407596</v>
      </c>
      <c r="M13" s="2">
        <f t="shared" si="4"/>
        <v>4.783191924400436</v>
      </c>
      <c r="N13" s="2">
        <f t="shared" si="5"/>
        <v>18.50071894585637</v>
      </c>
      <c r="O13" s="2">
        <f>N13*B3</f>
        <v>18.50071894585637</v>
      </c>
      <c r="P13" s="18">
        <f t="shared" si="6"/>
        <v>0.3787931034482759</v>
      </c>
      <c r="Q13" s="2">
        <f>O13/B12</f>
        <v>254.88927207296751</v>
      </c>
    </row>
    <row r="14" spans="1:17" ht="12.75">
      <c r="A14" t="s">
        <v>149</v>
      </c>
      <c r="B14">
        <f>B13/B12</f>
        <v>1.5216520948753465</v>
      </c>
      <c r="D14" s="15">
        <v>4</v>
      </c>
      <c r="E14" s="1">
        <f>D14*B10</f>
        <v>0.11655172413793104</v>
      </c>
      <c r="F14">
        <f>B4</f>
        <v>1.22</v>
      </c>
      <c r="G14" s="1">
        <f>$B6-E14</f>
        <v>3.2634482758620686</v>
      </c>
      <c r="H14" s="3">
        <f>$B5+E14</f>
        <v>0.491551724137931</v>
      </c>
      <c r="I14" s="2">
        <f t="shared" si="0"/>
        <v>11.313020831799781</v>
      </c>
      <c r="J14" s="2">
        <f t="shared" si="1"/>
        <v>1.168986626400762</v>
      </c>
      <c r="K14" s="2">
        <f t="shared" si="2"/>
        <v>0.18977033701323728</v>
      </c>
      <c r="L14" s="2">
        <f t="shared" si="3"/>
        <v>0.9792162893875247</v>
      </c>
      <c r="M14" s="2">
        <f t="shared" si="4"/>
        <v>5.0395972486658085</v>
      </c>
      <c r="N14" s="2">
        <f t="shared" si="5"/>
        <v>18.31105065924064</v>
      </c>
      <c r="O14" s="2">
        <f>N14*B3</f>
        <v>18.31105065924064</v>
      </c>
      <c r="P14" s="18">
        <f t="shared" si="6"/>
        <v>0.3642241379310345</v>
      </c>
      <c r="Q14" s="2">
        <f>O14/B12</f>
        <v>252.27616219046544</v>
      </c>
    </row>
    <row r="15" spans="1:17" ht="12.75">
      <c r="A15" t="s">
        <v>104</v>
      </c>
      <c r="B15" s="15">
        <f>$Q$10</f>
        <v>262.50811547783934</v>
      </c>
      <c r="D15" s="15">
        <v>5</v>
      </c>
      <c r="E15" s="1">
        <f>D15*B10</f>
        <v>0.1456896551724138</v>
      </c>
      <c r="F15">
        <f>B4</f>
        <v>1.22</v>
      </c>
      <c r="G15" s="1">
        <f>$B6-E15</f>
        <v>3.2343103448275863</v>
      </c>
      <c r="H15" s="3">
        <f>$B5+E15</f>
        <v>0.5206896551724138</v>
      </c>
      <c r="I15" s="2">
        <f t="shared" si="0"/>
        <v>10.915944532822031</v>
      </c>
      <c r="J15" s="2">
        <f t="shared" si="1"/>
        <v>1.168986626400762</v>
      </c>
      <c r="K15" s="2">
        <f t="shared" si="2"/>
        <v>0.21293535699911084</v>
      </c>
      <c r="L15" s="2">
        <f t="shared" si="3"/>
        <v>0.9560512694016512</v>
      </c>
      <c r="M15" s="2">
        <f t="shared" si="4"/>
        <v>5.290668029067973</v>
      </c>
      <c r="N15" s="2">
        <f t="shared" si="5"/>
        <v>18.118715100693308</v>
      </c>
      <c r="O15" s="2">
        <f>N15*B3</f>
        <v>18.118715100693308</v>
      </c>
      <c r="P15" s="18">
        <f t="shared" si="6"/>
        <v>0.34965517241379307</v>
      </c>
      <c r="Q15" s="2">
        <f>O15/B12</f>
        <v>249.62630460085774</v>
      </c>
    </row>
    <row r="16" spans="1:17" ht="12.75">
      <c r="A16" t="s">
        <v>105</v>
      </c>
      <c r="B16" s="15">
        <f>MAX(Q11:Q39)</f>
        <v>260.0052487166544</v>
      </c>
      <c r="D16" s="15">
        <v>6</v>
      </c>
      <c r="E16" s="1">
        <f>D16*B10</f>
        <v>0.17482758620689656</v>
      </c>
      <c r="F16">
        <f>B4</f>
        <v>1.22</v>
      </c>
      <c r="G16" s="1">
        <f>$B6-E16</f>
        <v>3.2051724137931035</v>
      </c>
      <c r="H16" s="3">
        <f>$B5+E16</f>
        <v>0.5498275862068965</v>
      </c>
      <c r="I16" s="2">
        <f t="shared" si="0"/>
        <v>10.524202777707492</v>
      </c>
      <c r="J16" s="2">
        <f t="shared" si="1"/>
        <v>1.168986626400762</v>
      </c>
      <c r="K16" s="2">
        <f t="shared" si="2"/>
        <v>0.2374340129507866</v>
      </c>
      <c r="L16" s="2">
        <f t="shared" si="3"/>
        <v>0.9315526134499754</v>
      </c>
      <c r="M16" s="2">
        <f t="shared" si="4"/>
        <v>5.536404265606927</v>
      </c>
      <c r="N16" s="2">
        <f t="shared" si="5"/>
        <v>17.92371227021437</v>
      </c>
      <c r="O16" s="2">
        <f>N16*B3</f>
        <v>17.92371227021437</v>
      </c>
      <c r="P16" s="18">
        <f t="shared" si="6"/>
        <v>0.3350862068965517</v>
      </c>
      <c r="Q16" s="2">
        <f>O16/B12</f>
        <v>246.93969930414426</v>
      </c>
    </row>
    <row r="17" spans="1:17" ht="12.75">
      <c r="A17" t="s">
        <v>140</v>
      </c>
      <c r="B17" s="15">
        <f>$Q$39</f>
        <v>175.0054103185596</v>
      </c>
      <c r="D17" s="15">
        <v>7</v>
      </c>
      <c r="E17" s="1">
        <f>D17*B10</f>
        <v>0.20396551724137932</v>
      </c>
      <c r="F17">
        <f>B4</f>
        <v>1.22</v>
      </c>
      <c r="G17" s="1">
        <f>$B6-E17</f>
        <v>3.1760344827586207</v>
      </c>
      <c r="H17" s="3">
        <f>$B5+E17</f>
        <v>0.5789655172413793</v>
      </c>
      <c r="I17" s="2">
        <f t="shared" si="0"/>
        <v>10.137795566456163</v>
      </c>
      <c r="J17" s="2">
        <f t="shared" si="1"/>
        <v>1.168986626400762</v>
      </c>
      <c r="K17" s="2">
        <f t="shared" si="2"/>
        <v>0.26326630486826474</v>
      </c>
      <c r="L17" s="2">
        <f t="shared" si="3"/>
        <v>0.9057203215324973</v>
      </c>
      <c r="M17" s="2">
        <f t="shared" si="4"/>
        <v>5.776805958282673</v>
      </c>
      <c r="N17" s="2">
        <f t="shared" si="5"/>
        <v>17.72604216780383</v>
      </c>
      <c r="O17" s="2">
        <f>N17*B3</f>
        <v>17.72604216780383</v>
      </c>
      <c r="P17" s="18">
        <f t="shared" si="6"/>
        <v>0.3205172413793103</v>
      </c>
      <c r="Q17" s="2">
        <f>O17/B12</f>
        <v>244.2163463003251</v>
      </c>
    </row>
    <row r="18" spans="2:17" ht="12.75">
      <c r="B18" s="1"/>
      <c r="D18" s="15">
        <v>8</v>
      </c>
      <c r="E18" s="1">
        <f>D18*B10</f>
        <v>0.23310344827586207</v>
      </c>
      <c r="F18">
        <f>B4</f>
        <v>1.22</v>
      </c>
      <c r="G18" s="1">
        <f>$B6-E18</f>
        <v>3.146896551724138</v>
      </c>
      <c r="H18" s="3">
        <f>$B5+E18</f>
        <v>0.608103448275862</v>
      </c>
      <c r="I18" s="2">
        <f t="shared" si="0"/>
        <v>9.75672289906804</v>
      </c>
      <c r="J18" s="2">
        <f t="shared" si="1"/>
        <v>1.168986626400762</v>
      </c>
      <c r="K18" s="2">
        <f t="shared" si="2"/>
        <v>0.29043223275154506</v>
      </c>
      <c r="L18" s="2">
        <f t="shared" si="3"/>
        <v>0.878554393649217</v>
      </c>
      <c r="M18" s="2">
        <f t="shared" si="4"/>
        <v>6.011873107095209</v>
      </c>
      <c r="N18" s="2">
        <f t="shared" si="5"/>
        <v>17.52570479346168</v>
      </c>
      <c r="O18" s="2">
        <f>N18*B3</f>
        <v>17.52570479346168</v>
      </c>
      <c r="P18" s="18">
        <f t="shared" si="6"/>
        <v>0.30594827586206896</v>
      </c>
      <c r="Q18" s="2">
        <f>O18/B12</f>
        <v>241.45624558940025</v>
      </c>
    </row>
    <row r="19" spans="1:17" ht="12.75">
      <c r="A19" t="s">
        <v>132</v>
      </c>
      <c r="B19" s="1">
        <f>((B4*3)+B5)/2</f>
        <v>2.0175</v>
      </c>
      <c r="C19" s="17" t="s">
        <v>147</v>
      </c>
      <c r="D19" s="15">
        <v>9</v>
      </c>
      <c r="E19" s="1">
        <f>D19*B10</f>
        <v>0.26224137931034486</v>
      </c>
      <c r="F19">
        <f>B4</f>
        <v>1.22</v>
      </c>
      <c r="G19" s="1">
        <f>$B6-E19</f>
        <v>3.117758620689655</v>
      </c>
      <c r="H19" s="3">
        <f>$B5+E19</f>
        <v>0.6372413793103449</v>
      </c>
      <c r="I19" s="2">
        <f t="shared" si="0"/>
        <v>9.380984775543126</v>
      </c>
      <c r="J19" s="2">
        <f t="shared" si="1"/>
        <v>1.168986626400762</v>
      </c>
      <c r="K19" s="2">
        <f t="shared" si="2"/>
        <v>0.31893179660062776</v>
      </c>
      <c r="L19" s="2">
        <f t="shared" si="3"/>
        <v>0.8500548298001342</v>
      </c>
      <c r="M19" s="2">
        <f t="shared" si="4"/>
        <v>6.241605712044535</v>
      </c>
      <c r="N19" s="2">
        <f t="shared" si="5"/>
        <v>17.32270014718793</v>
      </c>
      <c r="O19" s="2">
        <f>N19*B3</f>
        <v>17.32270014718793</v>
      </c>
      <c r="P19" s="18">
        <f t="shared" si="6"/>
        <v>0.29137931034482756</v>
      </c>
      <c r="Q19" s="2">
        <f>O19/B12</f>
        <v>238.65939717136968</v>
      </c>
    </row>
    <row r="20" spans="4:17" ht="12.75">
      <c r="D20" s="15">
        <v>10</v>
      </c>
      <c r="E20" s="1">
        <f>D20*B10</f>
        <v>0.2913793103448276</v>
      </c>
      <c r="F20">
        <f>B4</f>
        <v>1.22</v>
      </c>
      <c r="G20" s="1">
        <f>$B6-E20</f>
        <v>3.0886206896551722</v>
      </c>
      <c r="H20" s="3">
        <f>$B5+E20</f>
        <v>0.6663793103448277</v>
      </c>
      <c r="I20" s="2">
        <f t="shared" si="0"/>
        <v>9.010581195881421</v>
      </c>
      <c r="J20" s="2">
        <f t="shared" si="1"/>
        <v>1.168986626400762</v>
      </c>
      <c r="K20" s="2">
        <f t="shared" si="2"/>
        <v>0.3487649964155128</v>
      </c>
      <c r="L20" s="2">
        <f t="shared" si="3"/>
        <v>0.8202216299852492</v>
      </c>
      <c r="M20" s="2">
        <f t="shared" si="4"/>
        <v>6.466003773130654</v>
      </c>
      <c r="N20" s="2">
        <f t="shared" si="5"/>
        <v>17.117028228982573</v>
      </c>
      <c r="O20" s="2">
        <f>N20*B3</f>
        <v>17.117028228982573</v>
      </c>
      <c r="P20" s="18">
        <f t="shared" si="6"/>
        <v>0.27681034482758615</v>
      </c>
      <c r="Q20" s="2">
        <f>O20/B12</f>
        <v>235.82580104623335</v>
      </c>
    </row>
    <row r="21" spans="4:17" ht="12.75">
      <c r="D21" s="15">
        <v>11</v>
      </c>
      <c r="E21" s="1">
        <f>D21*B10</f>
        <v>0.32051724137931037</v>
      </c>
      <c r="F21">
        <f>B4</f>
        <v>1.22</v>
      </c>
      <c r="G21" s="1">
        <f>$B6-E21</f>
        <v>3.0594827586206894</v>
      </c>
      <c r="H21" s="3">
        <f>$B5+E21</f>
        <v>0.6955172413793104</v>
      </c>
      <c r="I21" s="2">
        <f t="shared" si="0"/>
        <v>8.645512160082928</v>
      </c>
      <c r="J21" s="2">
        <f t="shared" si="1"/>
        <v>1.168986626400762</v>
      </c>
      <c r="K21" s="2">
        <f t="shared" si="2"/>
        <v>0.37993183219619997</v>
      </c>
      <c r="L21" s="2">
        <f t="shared" si="3"/>
        <v>0.789054794204562</v>
      </c>
      <c r="M21" s="2">
        <f t="shared" si="4"/>
        <v>6.685067290353562</v>
      </c>
      <c r="N21" s="2">
        <f t="shared" si="5"/>
        <v>16.908689038845615</v>
      </c>
      <c r="O21" s="2">
        <f>N21*B3</f>
        <v>16.908689038845615</v>
      </c>
      <c r="P21" s="18">
        <f t="shared" si="6"/>
        <v>0.2622413793103448</v>
      </c>
      <c r="Q21" s="2">
        <f>O21/B12</f>
        <v>232.9554572139914</v>
      </c>
    </row>
    <row r="22" spans="4:17" ht="12.75">
      <c r="D22" s="15">
        <v>12</v>
      </c>
      <c r="E22" s="1">
        <f>D22*B10</f>
        <v>0.3496551724137931</v>
      </c>
      <c r="F22">
        <f>B4</f>
        <v>1.22</v>
      </c>
      <c r="G22" s="1">
        <f>$B6-E22</f>
        <v>3.0303448275862066</v>
      </c>
      <c r="H22" s="3">
        <f>$B5+E22</f>
        <v>0.7246551724137931</v>
      </c>
      <c r="I22" s="2">
        <f t="shared" si="0"/>
        <v>8.285777668147643</v>
      </c>
      <c r="J22" s="2">
        <f t="shared" si="1"/>
        <v>1.168986626400762</v>
      </c>
      <c r="K22" s="2">
        <f t="shared" si="2"/>
        <v>0.4124323039426894</v>
      </c>
      <c r="L22" s="2">
        <f t="shared" si="3"/>
        <v>0.7565543224580726</v>
      </c>
      <c r="M22" s="2">
        <f t="shared" si="4"/>
        <v>6.898796263713261</v>
      </c>
      <c r="N22" s="2">
        <f t="shared" si="5"/>
        <v>16.69768257677705</v>
      </c>
      <c r="O22" s="2">
        <f>N22*B3</f>
        <v>16.69768257677705</v>
      </c>
      <c r="P22" s="18">
        <f t="shared" si="6"/>
        <v>0.24767241379310345</v>
      </c>
      <c r="Q22" s="2">
        <f>O22/B12</f>
        <v>230.04836567464372</v>
      </c>
    </row>
    <row r="23" spans="4:17" ht="12.75">
      <c r="D23" s="15">
        <v>13</v>
      </c>
      <c r="E23" s="1">
        <f>D23*B10</f>
        <v>0.3787931034482759</v>
      </c>
      <c r="F23">
        <f>B4</f>
        <v>1.22</v>
      </c>
      <c r="G23" s="1">
        <f>$B6-E23</f>
        <v>3.0012068965517242</v>
      </c>
      <c r="H23" s="3">
        <f>$B5+E23</f>
        <v>0.7537931034482759</v>
      </c>
      <c r="I23" s="2">
        <f t="shared" si="0"/>
        <v>7.9313777200755675</v>
      </c>
      <c r="J23" s="2">
        <f t="shared" si="1"/>
        <v>1.168986626400762</v>
      </c>
      <c r="K23" s="2">
        <f t="shared" si="2"/>
        <v>0.4462664116549814</v>
      </c>
      <c r="L23" s="2">
        <f t="shared" si="3"/>
        <v>0.7227202147457806</v>
      </c>
      <c r="M23" s="2">
        <f t="shared" si="4"/>
        <v>7.107190693209752</v>
      </c>
      <c r="N23" s="2">
        <f t="shared" si="5"/>
        <v>16.48400884277688</v>
      </c>
      <c r="O23" s="2">
        <f>N23*B3</f>
        <v>16.48400884277688</v>
      </c>
      <c r="P23" s="18">
        <f t="shared" si="6"/>
        <v>0.23310344827586205</v>
      </c>
      <c r="Q23" s="2">
        <f>O23/B12</f>
        <v>227.1045264281903</v>
      </c>
    </row>
    <row r="24" spans="4:17" ht="12.75">
      <c r="D24" s="15">
        <v>14</v>
      </c>
      <c r="E24" s="1">
        <f>D24*B10</f>
        <v>0.40793103448275864</v>
      </c>
      <c r="F24">
        <f>B4</f>
        <v>1.22</v>
      </c>
      <c r="G24" s="1">
        <f>$B6-E24</f>
        <v>2.9720689655172414</v>
      </c>
      <c r="H24" s="3">
        <f>$B5+E24</f>
        <v>0.7829310344827587</v>
      </c>
      <c r="I24" s="2">
        <f t="shared" si="0"/>
        <v>7.582312315866701</v>
      </c>
      <c r="J24" s="2">
        <f t="shared" si="1"/>
        <v>1.168986626400762</v>
      </c>
      <c r="K24" s="2">
        <f t="shared" si="2"/>
        <v>0.48143415533307554</v>
      </c>
      <c r="L24" s="2">
        <f t="shared" si="3"/>
        <v>0.6875524710676865</v>
      </c>
      <c r="M24" s="2">
        <f t="shared" si="4"/>
        <v>7.310250578843035</v>
      </c>
      <c r="N24" s="2">
        <f t="shared" si="5"/>
        <v>16.26766783684511</v>
      </c>
      <c r="O24" s="2">
        <f>N24*B3</f>
        <v>16.26766783684511</v>
      </c>
      <c r="P24" s="18">
        <f t="shared" si="6"/>
        <v>0.21853448275862064</v>
      </c>
      <c r="Q24" s="2">
        <f>O24/B12</f>
        <v>224.12393947463121</v>
      </c>
    </row>
    <row r="25" spans="4:17" ht="12.75">
      <c r="D25" s="15">
        <v>15</v>
      </c>
      <c r="E25" s="1">
        <f>D25*B10</f>
        <v>0.4370689655172414</v>
      </c>
      <c r="F25">
        <f>B4</f>
        <v>1.22</v>
      </c>
      <c r="G25" s="1">
        <f>$B6-E25</f>
        <v>2.9429310344827586</v>
      </c>
      <c r="H25" s="3">
        <f>$B5+E25</f>
        <v>0.8120689655172414</v>
      </c>
      <c r="I25" s="2">
        <f t="shared" si="0"/>
        <v>7.238581455521043</v>
      </c>
      <c r="J25" s="2">
        <f t="shared" si="1"/>
        <v>1.168986626400762</v>
      </c>
      <c r="K25" s="2">
        <f t="shared" si="2"/>
        <v>0.5179355349769719</v>
      </c>
      <c r="L25" s="2">
        <f t="shared" si="3"/>
        <v>0.6510510914237901</v>
      </c>
      <c r="M25" s="2">
        <f t="shared" si="4"/>
        <v>7.507975920613107</v>
      </c>
      <c r="N25" s="2">
        <f t="shared" si="5"/>
        <v>16.04865955898173</v>
      </c>
      <c r="O25" s="2">
        <f>N25*B3</f>
        <v>16.04865955898173</v>
      </c>
      <c r="P25" s="18">
        <f t="shared" si="6"/>
        <v>0.2039655172413793</v>
      </c>
      <c r="Q25" s="2">
        <f>O25/B12</f>
        <v>221.10660481396638</v>
      </c>
    </row>
    <row r="26" spans="4:17" ht="12.75">
      <c r="D26" s="15">
        <v>16</v>
      </c>
      <c r="E26" s="1">
        <f>D26*B10</f>
        <v>0.46620689655172415</v>
      </c>
      <c r="F26">
        <f>B4</f>
        <v>1.22</v>
      </c>
      <c r="G26" s="1">
        <f>$B6-E26</f>
        <v>2.913793103448276</v>
      </c>
      <c r="H26" s="3">
        <f>$B5+E26</f>
        <v>0.8412068965517241</v>
      </c>
      <c r="I26" s="2">
        <f t="shared" si="0"/>
        <v>6.900185139038594</v>
      </c>
      <c r="J26" s="2">
        <f t="shared" si="1"/>
        <v>1.168986626400762</v>
      </c>
      <c r="K26" s="2">
        <f t="shared" si="2"/>
        <v>0.5557705505866705</v>
      </c>
      <c r="L26" s="2">
        <f t="shared" si="3"/>
        <v>0.6132160758140915</v>
      </c>
      <c r="M26" s="2">
        <f t="shared" si="4"/>
        <v>7.700366718519968</v>
      </c>
      <c r="N26" s="2">
        <f t="shared" si="5"/>
        <v>15.826984009186745</v>
      </c>
      <c r="O26" s="2">
        <f>N26*B3</f>
        <v>15.826984009186745</v>
      </c>
      <c r="P26" s="18">
        <f t="shared" si="6"/>
        <v>0.18939655172413794</v>
      </c>
      <c r="Q26" s="2">
        <f>O26/B12</f>
        <v>218.05252244619584</v>
      </c>
    </row>
    <row r="27" spans="4:17" ht="12.75">
      <c r="D27" s="15">
        <v>17</v>
      </c>
      <c r="E27" s="1">
        <f>D27*B10</f>
        <v>0.4953448275862069</v>
      </c>
      <c r="F27">
        <f>B4</f>
        <v>1.22</v>
      </c>
      <c r="G27" s="1">
        <f>$B6-E27</f>
        <v>2.884655172413793</v>
      </c>
      <c r="H27" s="3">
        <f>$B5+E27</f>
        <v>0.8703448275862069</v>
      </c>
      <c r="I27" s="2">
        <f t="shared" si="0"/>
        <v>6.567123366419355</v>
      </c>
      <c r="J27" s="2">
        <f t="shared" si="1"/>
        <v>1.168986626400762</v>
      </c>
      <c r="K27" s="2">
        <f t="shared" si="2"/>
        <v>0.5949392021621714</v>
      </c>
      <c r="L27" s="2">
        <f t="shared" si="3"/>
        <v>0.5740474242385906</v>
      </c>
      <c r="M27" s="2">
        <f t="shared" si="4"/>
        <v>7.887422972563623</v>
      </c>
      <c r="N27" s="2">
        <f t="shared" si="5"/>
        <v>15.60264118746016</v>
      </c>
      <c r="O27" s="2">
        <f>N27*B3</f>
        <v>15.60264118746016</v>
      </c>
      <c r="P27" s="18">
        <f t="shared" si="6"/>
        <v>0.17482758620689653</v>
      </c>
      <c r="Q27" s="2">
        <f>O27/B12</f>
        <v>214.96169237131963</v>
      </c>
    </row>
    <row r="28" spans="4:17" ht="12.75">
      <c r="D28" s="15">
        <v>18</v>
      </c>
      <c r="E28" s="1">
        <f>D28*B10</f>
        <v>0.5244827586206897</v>
      </c>
      <c r="F28">
        <f>B4</f>
        <v>1.22</v>
      </c>
      <c r="G28" s="1">
        <f>$B6-E28</f>
        <v>2.85551724137931</v>
      </c>
      <c r="H28" s="3">
        <f>$B5+E28</f>
        <v>0.8994827586206897</v>
      </c>
      <c r="I28" s="2">
        <f t="shared" si="0"/>
        <v>6.2393961376633245</v>
      </c>
      <c r="J28" s="2">
        <f t="shared" si="1"/>
        <v>1.168986626400762</v>
      </c>
      <c r="K28" s="2">
        <f t="shared" si="2"/>
        <v>0.6354414897034749</v>
      </c>
      <c r="L28" s="2">
        <f t="shared" si="3"/>
        <v>0.5335451366972871</v>
      </c>
      <c r="M28" s="2">
        <f t="shared" si="4"/>
        <v>8.069144682744067</v>
      </c>
      <c r="N28" s="2">
        <f t="shared" si="5"/>
        <v>15.375631093801966</v>
      </c>
      <c r="O28" s="2">
        <f>N28*B3</f>
        <v>15.375631093801966</v>
      </c>
      <c r="P28" s="18">
        <f t="shared" si="6"/>
        <v>0.16025862068965513</v>
      </c>
      <c r="Q28" s="2">
        <f>O28/B12</f>
        <v>211.83411458933764</v>
      </c>
    </row>
    <row r="29" spans="4:17" ht="12.75">
      <c r="D29" s="15">
        <v>19</v>
      </c>
      <c r="E29" s="1">
        <f>D29*B10</f>
        <v>0.5536206896551724</v>
      </c>
      <c r="F29">
        <f>B4</f>
        <v>1.22</v>
      </c>
      <c r="G29" s="1">
        <f>$B6-E29</f>
        <v>2.8263793103448274</v>
      </c>
      <c r="H29" s="3">
        <f>$B5+E29</f>
        <v>0.9286206896551724</v>
      </c>
      <c r="I29" s="2">
        <f t="shared" si="0"/>
        <v>5.917003452770503</v>
      </c>
      <c r="J29" s="2">
        <f t="shared" si="1"/>
        <v>1.168986626400762</v>
      </c>
      <c r="K29" s="2">
        <f t="shared" si="2"/>
        <v>0.6772774132105803</v>
      </c>
      <c r="L29" s="2">
        <f t="shared" si="3"/>
        <v>0.4917092131901817</v>
      </c>
      <c r="M29" s="2">
        <f t="shared" si="4"/>
        <v>8.245531849061303</v>
      </c>
      <c r="N29" s="2">
        <f t="shared" si="5"/>
        <v>15.14595372821217</v>
      </c>
      <c r="O29" s="2">
        <f>N29*B3</f>
        <v>15.14595372821217</v>
      </c>
      <c r="P29" s="18">
        <f t="shared" si="6"/>
        <v>0.14568965517241378</v>
      </c>
      <c r="Q29" s="2">
        <f>O29/B12</f>
        <v>208.66978910025003</v>
      </c>
    </row>
    <row r="30" spans="4:17" ht="12.75">
      <c r="D30" s="15">
        <v>20</v>
      </c>
      <c r="E30" s="1">
        <f>D30*B10</f>
        <v>0.5827586206896552</v>
      </c>
      <c r="F30">
        <f>B4</f>
        <v>1.22</v>
      </c>
      <c r="G30" s="1">
        <f>$B6-E30</f>
        <v>2.7972413793103446</v>
      </c>
      <c r="H30" s="3">
        <f>$B5+E30</f>
        <v>0.9577586206896552</v>
      </c>
      <c r="I30" s="2">
        <f t="shared" si="0"/>
        <v>5.599945311740891</v>
      </c>
      <c r="J30" s="2">
        <f t="shared" si="1"/>
        <v>1.168986626400762</v>
      </c>
      <c r="K30" s="2">
        <f t="shared" si="2"/>
        <v>0.7204469726834883</v>
      </c>
      <c r="L30" s="2">
        <f t="shared" si="3"/>
        <v>0.44853965371727367</v>
      </c>
      <c r="M30" s="2">
        <f t="shared" si="4"/>
        <v>8.416584471515328</v>
      </c>
      <c r="N30" s="2">
        <f t="shared" si="5"/>
        <v>14.913609090690766</v>
      </c>
      <c r="O30" s="2">
        <f>N30*B3</f>
        <v>14.913609090690766</v>
      </c>
      <c r="P30" s="18">
        <f t="shared" si="6"/>
        <v>0.13112068965517237</v>
      </c>
      <c r="Q30" s="2">
        <f>O30/B12</f>
        <v>205.46871590405664</v>
      </c>
    </row>
    <row r="31" spans="4:17" ht="12.75">
      <c r="D31" s="15">
        <v>21</v>
      </c>
      <c r="E31" s="1">
        <f>D31*B10</f>
        <v>0.6118965517241379</v>
      </c>
      <c r="F31">
        <f>B4</f>
        <v>1.22</v>
      </c>
      <c r="G31" s="1">
        <f>$B6-E31</f>
        <v>2.7681034482758617</v>
      </c>
      <c r="H31" s="3">
        <f>$B5+E31</f>
        <v>0.9868965517241379</v>
      </c>
      <c r="I31" s="2">
        <f t="shared" si="0"/>
        <v>5.2882217145744885</v>
      </c>
      <c r="J31" s="2">
        <f t="shared" si="1"/>
        <v>1.168986626400762</v>
      </c>
      <c r="K31" s="2">
        <f t="shared" si="2"/>
        <v>0.7649501681221984</v>
      </c>
      <c r="L31" s="2">
        <f t="shared" si="3"/>
        <v>0.4040364582785636</v>
      </c>
      <c r="M31" s="2">
        <f t="shared" si="4"/>
        <v>8.582302550106146</v>
      </c>
      <c r="N31" s="2">
        <f t="shared" si="5"/>
        <v>14.678597181237762</v>
      </c>
      <c r="O31" s="2">
        <f>N31*B3</f>
        <v>14.678597181237762</v>
      </c>
      <c r="P31" s="18">
        <f t="shared" si="6"/>
        <v>0.11655172413793102</v>
      </c>
      <c r="Q31" s="2">
        <f>O31/B12</f>
        <v>202.23089500075758</v>
      </c>
    </row>
    <row r="32" spans="4:17" ht="12.75">
      <c r="D32" s="15">
        <v>22</v>
      </c>
      <c r="E32" s="1">
        <f>D32*B10</f>
        <v>0.6410344827586207</v>
      </c>
      <c r="F32">
        <f>B4</f>
        <v>1.22</v>
      </c>
      <c r="G32" s="1">
        <f>$B6-E32</f>
        <v>2.738965517241379</v>
      </c>
      <c r="H32" s="3">
        <f>$B5+E32</f>
        <v>1.0160344827586207</v>
      </c>
      <c r="I32" s="2">
        <f t="shared" si="0"/>
        <v>4.981832661271294</v>
      </c>
      <c r="J32" s="2">
        <f t="shared" si="1"/>
        <v>1.168986626400762</v>
      </c>
      <c r="K32" s="2">
        <f t="shared" si="2"/>
        <v>0.810786999526711</v>
      </c>
      <c r="L32" s="2">
        <f t="shared" si="3"/>
        <v>0.35819962687405105</v>
      </c>
      <c r="M32" s="2">
        <f t="shared" si="4"/>
        <v>8.742686084833753</v>
      </c>
      <c r="N32" s="2">
        <f t="shared" si="5"/>
        <v>14.44091799985315</v>
      </c>
      <c r="O32" s="2">
        <f>N32*B3</f>
        <v>14.44091799985315</v>
      </c>
      <c r="P32" s="18">
        <f t="shared" si="6"/>
        <v>0.10198275862068962</v>
      </c>
      <c r="Q32" s="2">
        <f>O32/B12</f>
        <v>198.95632639035279</v>
      </c>
    </row>
    <row r="33" spans="4:17" ht="12.75">
      <c r="D33" s="15">
        <v>23</v>
      </c>
      <c r="E33" s="1">
        <f>D33*B10</f>
        <v>0.6701724137931034</v>
      </c>
      <c r="F33">
        <f>B4</f>
        <v>1.22</v>
      </c>
      <c r="G33" s="1">
        <f>$B6-E33</f>
        <v>2.7098275862068966</v>
      </c>
      <c r="H33" s="3">
        <f>$B5+E33</f>
        <v>1.0451724137931033</v>
      </c>
      <c r="I33" s="2">
        <f t="shared" si="0"/>
        <v>4.680778151831311</v>
      </c>
      <c r="J33" s="2">
        <f t="shared" si="1"/>
        <v>1.168986626400762</v>
      </c>
      <c r="K33" s="2">
        <f t="shared" si="2"/>
        <v>0.8579574668970255</v>
      </c>
      <c r="L33" s="2">
        <f t="shared" si="3"/>
        <v>0.31102915950373655</v>
      </c>
      <c r="M33" s="2">
        <f t="shared" si="4"/>
        <v>8.897735075698153</v>
      </c>
      <c r="N33" s="2">
        <f t="shared" si="5"/>
        <v>14.200571546536937</v>
      </c>
      <c r="O33" s="2">
        <f>N33*B3</f>
        <v>14.200571546536937</v>
      </c>
      <c r="P33" s="18">
        <f t="shared" si="6"/>
        <v>0.08741379310344832</v>
      </c>
      <c r="Q33" s="2">
        <f>O33/B12</f>
        <v>195.64501007284233</v>
      </c>
    </row>
    <row r="34" spans="4:17" ht="12.75">
      <c r="D34" s="15">
        <v>24</v>
      </c>
      <c r="E34" s="1">
        <f>D34*B10</f>
        <v>0.6993103448275862</v>
      </c>
      <c r="F34">
        <f>B4</f>
        <v>1.22</v>
      </c>
      <c r="G34" s="1">
        <f>$B6-E34</f>
        <v>2.6806896551724138</v>
      </c>
      <c r="H34" s="3">
        <f>$B5+E34</f>
        <v>1.0743103448275861</v>
      </c>
      <c r="I34" s="2">
        <f t="shared" si="0"/>
        <v>4.385058186254535</v>
      </c>
      <c r="J34" s="2">
        <f t="shared" si="1"/>
        <v>1.168986626400762</v>
      </c>
      <c r="K34" s="2">
        <f t="shared" si="2"/>
        <v>0.9064615702331424</v>
      </c>
      <c r="L34" s="2">
        <f t="shared" si="3"/>
        <v>0.26252505616761956</v>
      </c>
      <c r="M34" s="2">
        <f t="shared" si="4"/>
        <v>9.047449522699342</v>
      </c>
      <c r="N34" s="2">
        <f t="shared" si="5"/>
        <v>13.957557821289116</v>
      </c>
      <c r="O34" s="2">
        <f>N34*B3</f>
        <v>13.957557821289116</v>
      </c>
      <c r="P34" s="18">
        <f t="shared" si="6"/>
        <v>0.07284482758620692</v>
      </c>
      <c r="Q34" s="2">
        <f>O34/B12</f>
        <v>192.29694604822612</v>
      </c>
    </row>
    <row r="35" spans="4:17" ht="12.75">
      <c r="D35" s="15">
        <v>25</v>
      </c>
      <c r="E35" s="1">
        <f>D35*B10</f>
        <v>0.728448275862069</v>
      </c>
      <c r="F35">
        <f>B4</f>
        <v>1.22</v>
      </c>
      <c r="G35" s="1">
        <f>$B6-E35</f>
        <v>2.651551724137931</v>
      </c>
      <c r="H35" s="3">
        <f>$B5+E35</f>
        <v>1.103448275862069</v>
      </c>
      <c r="I35" s="2">
        <f t="shared" si="0"/>
        <v>4.094672764540969</v>
      </c>
      <c r="J35" s="2">
        <f t="shared" si="1"/>
        <v>1.168986626400762</v>
      </c>
      <c r="K35" s="2">
        <f t="shared" si="2"/>
        <v>0.9562993095350618</v>
      </c>
      <c r="L35" s="2">
        <f t="shared" si="3"/>
        <v>0.2126873168657002</v>
      </c>
      <c r="M35" s="2">
        <f t="shared" si="4"/>
        <v>9.191829425837323</v>
      </c>
      <c r="N35" s="2">
        <f t="shared" si="5"/>
        <v>13.711876824109693</v>
      </c>
      <c r="O35" s="2">
        <f>N35*B3</f>
        <v>13.711876824109693</v>
      </c>
      <c r="P35" s="18">
        <f t="shared" si="6"/>
        <v>0.05827586206896551</v>
      </c>
      <c r="Q35" s="2">
        <f>O35/B12</f>
        <v>188.91213431650425</v>
      </c>
    </row>
    <row r="36" spans="4:17" ht="12.75">
      <c r="D36" s="15">
        <v>26</v>
      </c>
      <c r="E36" s="1">
        <f>D36*B10</f>
        <v>0.7575862068965518</v>
      </c>
      <c r="F36">
        <f>B4</f>
        <v>1.22</v>
      </c>
      <c r="G36" s="1">
        <f>$B6-E36</f>
        <v>2.622413793103448</v>
      </c>
      <c r="H36" s="3">
        <f>$B5+E36</f>
        <v>1.1325862068965518</v>
      </c>
      <c r="I36" s="2">
        <f t="shared" si="0"/>
        <v>3.809621886690612</v>
      </c>
      <c r="J36" s="2">
        <f t="shared" si="1"/>
        <v>1.168986626400762</v>
      </c>
      <c r="K36" s="2">
        <f t="shared" si="2"/>
        <v>1.0074706848027837</v>
      </c>
      <c r="L36" s="2">
        <f t="shared" si="3"/>
        <v>0.16151594159797833</v>
      </c>
      <c r="M36" s="2">
        <f t="shared" si="4"/>
        <v>9.330874785112094</v>
      </c>
      <c r="N36" s="2">
        <f t="shared" si="5"/>
        <v>13.463528554998662</v>
      </c>
      <c r="O36" s="2">
        <f>N36*B3</f>
        <v>13.463528554998662</v>
      </c>
      <c r="P36" s="18">
        <f t="shared" si="6"/>
        <v>0.043706896551724106</v>
      </c>
      <c r="Q36" s="2">
        <f>O36/B12</f>
        <v>185.4905748776766</v>
      </c>
    </row>
    <row r="37" spans="4:17" ht="12.75">
      <c r="D37" s="15">
        <v>27</v>
      </c>
      <c r="E37" s="1">
        <f>D37*B10</f>
        <v>0.7867241379310345</v>
      </c>
      <c r="F37">
        <f>B4</f>
        <v>1.22</v>
      </c>
      <c r="G37" s="1">
        <f>$B6-E37</f>
        <v>2.5932758620689653</v>
      </c>
      <c r="H37" s="3">
        <f>$B5+E37</f>
        <v>1.1617241379310346</v>
      </c>
      <c r="I37" s="2">
        <f t="shared" si="0"/>
        <v>3.529905552703465</v>
      </c>
      <c r="J37" s="2">
        <f t="shared" si="1"/>
        <v>1.168986626400762</v>
      </c>
      <c r="K37" s="2">
        <f t="shared" si="2"/>
        <v>1.0599756960363076</v>
      </c>
      <c r="L37" s="2">
        <f t="shared" si="3"/>
        <v>0.10901093036445442</v>
      </c>
      <c r="M37" s="2">
        <f t="shared" si="4"/>
        <v>9.464585600523655</v>
      </c>
      <c r="N37" s="2">
        <f t="shared" si="5"/>
        <v>13.212513013956029</v>
      </c>
      <c r="O37" s="2">
        <f>N37*B3</f>
        <v>13.212513013956029</v>
      </c>
      <c r="P37" s="18">
        <f t="shared" si="6"/>
        <v>0.0291379310344827</v>
      </c>
      <c r="Q37" s="2">
        <f>O37/B12</f>
        <v>182.0322677317433</v>
      </c>
    </row>
    <row r="38" spans="4:17" ht="12.75">
      <c r="D38" s="15">
        <v>28</v>
      </c>
      <c r="E38" s="1">
        <f>D38*$B$10</f>
        <v>0.8158620689655173</v>
      </c>
      <c r="F38">
        <f>$B$4</f>
        <v>1.22</v>
      </c>
      <c r="G38" s="1">
        <f>$B$6-E38</f>
        <v>2.5641379310344825</v>
      </c>
      <c r="H38" s="3">
        <f>$B$5+E38</f>
        <v>1.1908620689655174</v>
      </c>
      <c r="I38" s="2">
        <f t="shared" si="0"/>
        <v>3.2555237625795255</v>
      </c>
      <c r="J38" s="2">
        <f t="shared" si="1"/>
        <v>1.168986626400762</v>
      </c>
      <c r="K38" s="2">
        <f t="shared" si="2"/>
        <v>1.113814343235634</v>
      </c>
      <c r="L38" s="2">
        <f t="shared" si="3"/>
        <v>0.05517228316512801</v>
      </c>
      <c r="M38" s="2">
        <f t="shared" si="4"/>
        <v>9.59296187207201</v>
      </c>
      <c r="N38" s="2">
        <f t="shared" si="5"/>
        <v>12.958830200981792</v>
      </c>
      <c r="O38" s="2">
        <f>N38*$B$3</f>
        <v>12.958830200981792</v>
      </c>
      <c r="P38" s="18">
        <f t="shared" si="6"/>
        <v>0.014568965517241295</v>
      </c>
      <c r="Q38" s="2">
        <f>O38/$B$12</f>
        <v>178.53721287870428</v>
      </c>
    </row>
    <row r="39" spans="1:17" ht="12.75">
      <c r="A39" t="s">
        <v>120</v>
      </c>
      <c r="D39" s="15">
        <v>29</v>
      </c>
      <c r="E39" s="1">
        <f>D39*$B$10</f>
        <v>0.845</v>
      </c>
      <c r="F39">
        <f>$B$4</f>
        <v>1.22</v>
      </c>
      <c r="G39" s="1">
        <f>$B$6-E39</f>
        <v>2.535</v>
      </c>
      <c r="H39" s="3">
        <f>$B$5+E39</f>
        <v>1.22</v>
      </c>
      <c r="I39" s="2">
        <f t="shared" si="0"/>
        <v>2.986476516318797</v>
      </c>
      <c r="J39" s="2">
        <f>((F39/2)^2)*PI()</f>
        <v>1.168986626400762</v>
      </c>
      <c r="K39" s="2">
        <f>((H39/2)^2)*PI()</f>
        <v>1.168986626400762</v>
      </c>
      <c r="L39" s="2">
        <f>J39-K39</f>
        <v>0</v>
      </c>
      <c r="M39" s="2">
        <f>(H39*PI())*G39</f>
        <v>9.716003599757155</v>
      </c>
      <c r="N39" s="2">
        <f t="shared" si="5"/>
        <v>12.702480116075952</v>
      </c>
      <c r="O39" s="2">
        <f>N39*$B$3</f>
        <v>12.702480116075952</v>
      </c>
      <c r="P39" s="18">
        <f t="shared" si="6"/>
        <v>0</v>
      </c>
      <c r="Q39" s="2">
        <f>O39/$B$12</f>
        <v>175.0054103185596</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2007-03-19T01:46:51Z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