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<sst xmlns="http://schemas.openxmlformats.org/spreadsheetml/2006/main" count="155" uniqueCount="102">
  <si>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</si>
  <si>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</si>
  <si>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</si>
  <si>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</si>
  <si>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</si>
  <si>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</si>
  <si>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</si>
  <si>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</si>
  <si>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</si>
  <si>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</si>
  <si>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</si>
  <si>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</si>
  <si>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</si>
  <si>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</si>
  <si>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</si>
  <si>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</si>
  <si>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</si>
  <si>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</si>
  <si>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</si>
  <si>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</si>
  <si>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</si>
  <si>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</si>
  <si>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</si>
  <si>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</si>
  <si>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</si>
  <si>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</si>
  <si>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</si>
  <si>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</si>
  <si>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</si>
  <si>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</si>
  <si>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</si>
  <si>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</si>
  <si>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</si>
  <si>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</si>
  <si>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</si>
  <si>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</si>
  <si>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</si>
  <si>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</si>
  <si>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</si>
  <si>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</si>
  <si>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</si>
  <si>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</si>
  <si>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</si>
  <si>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</si>
  <si>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</si>
  <si>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</si>
  <si>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</si>
  <si>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</si>
  <si>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</si>
  <si>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</si>
  <si>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</si>
  <si>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</si>
  <si>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</si>
  <si>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</si>
  <si>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psi*</t>
  </si>
  <si>
    <t>* as per Richard Nakka's table</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</si>
  <si>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</si>
  <si>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</si>
  <si>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</si>
  <si>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</si>
  <si>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</si>
  <si>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</si>
  <si>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</si>
  <si>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</si>
  <si>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</si>
  <si>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</si>
  <si>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</si>
  <si>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</si>
  <si>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</si>
  <si>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</si>
  <si>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</si>
  <si>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</si>
  <si>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</si>
  <si>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</si>
  <si>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</si>
  <si>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burn begins</t>
  </si>
  <si>
    <t>Ti delay</t>
  </si>
  <si>
    <t xml:space="preserve">JY 38mm inhibitor tube, 14 linear inches </t>
  </si>
  <si>
    <t>Includes 1% Ti</t>
  </si>
  <si>
    <t>End</t>
  </si>
  <si>
    <t>Propellant weight:</t>
  </si>
  <si>
    <t>38-360 Dr. Rocket casing with single uninhibited grain Skillet Rcandy</t>
  </si>
  <si>
    <t>Tested on bathroom scale test stand</t>
  </si>
  <si>
    <t>Uninhibited</t>
  </si>
  <si>
    <t>Data from Bath Scale test stand</t>
  </si>
  <si>
    <t>Dr. Rocket 38/360 casing, single uninhibited grain</t>
  </si>
  <si>
    <t>INA 125 amp gain set a little higher for this smaller motor</t>
  </si>
  <si>
    <t>Core is same diameter as nozzle throat, I assume this to be of little consequence in a motor this short…. But maybe not.</t>
  </si>
  <si>
    <t>9/25/05A</t>
  </si>
  <si>
    <t>Ignition lag seen in Dataq file:  1.033 seconds</t>
  </si>
  <si>
    <t>using this</t>
  </si>
  <si>
    <t xml:space="preserve"> value</t>
  </si>
  <si>
    <t>9/25/05A1 and A2 combined, plain rcandy</t>
  </si>
  <si>
    <t>13 seconds/inch</t>
  </si>
  <si>
    <t>Graph is still a bit spiky, but somewhat less so than in yesterday's test</t>
  </si>
  <si>
    <t>Second documented static test with skillet rcandy</t>
  </si>
  <si>
    <t>Two small batches combined to make one grain.</t>
  </si>
  <si>
    <t>Plain rcandy (NO Ti or RIO)</t>
  </si>
  <si>
    <t>(no Ti in this motor)</t>
  </si>
  <si>
    <t>James Yawn</t>
  </si>
  <si>
    <t>www.jamesyawn.com</t>
  </si>
  <si>
    <t>jyawn@sfcc.net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</si>
</sst>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38-360 casing, single uninhibited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Data!$B$10:$B$166</c:f>
              <c:numCache>
                <c:ptCount val="157"/>
                <c:pt idx="0">
                  <c:v>-2.276532300002354E-05</c:v>
                </c:pt>
                <c:pt idx="1">
                  <c:v>-2.276532300002354E-05</c:v>
                </c:pt>
                <c:pt idx="2">
                  <c:v>-0.044630353763999986</c:v>
                </c:pt>
                <c:pt idx="3">
                  <c:v>0.04458482311800001</c:v>
                </c:pt>
                <c:pt idx="4">
                  <c:v>-0.08923794220500003</c:v>
                </c:pt>
                <c:pt idx="5">
                  <c:v>-0.08923794220500003</c:v>
                </c:pt>
                <c:pt idx="6">
                  <c:v>0.1338</c:v>
                </c:pt>
                <c:pt idx="7">
                  <c:v>0.04458482311800001</c:v>
                </c:pt>
                <c:pt idx="8">
                  <c:v>0.08919241155900001</c:v>
                </c:pt>
                <c:pt idx="9">
                  <c:v>0.08919241155900001</c:v>
                </c:pt>
                <c:pt idx="10">
                  <c:v>0.267622765323</c:v>
                </c:pt>
                <c:pt idx="11">
                  <c:v>0.53525733318</c:v>
                </c:pt>
                <c:pt idx="12">
                  <c:v>0.08919241155900001</c:v>
                </c:pt>
                <c:pt idx="13">
                  <c:v>0.223015176882</c:v>
                </c:pt>
                <c:pt idx="14">
                  <c:v>0.6244944356400001</c:v>
                </c:pt>
                <c:pt idx="15">
                  <c:v>0.84751410653</c:v>
                </c:pt>
                <c:pt idx="16">
                  <c:v>1.11515232865</c:v>
                </c:pt>
                <c:pt idx="17">
                  <c:v>1.96272208887</c:v>
                </c:pt>
                <c:pt idx="18">
                  <c:v>4.014627306</c:v>
                </c:pt>
                <c:pt idx="19">
                  <c:v>8.163312089900002</c:v>
                </c:pt>
                <c:pt idx="20">
                  <c:v>13.025309011400001</c:v>
                </c:pt>
                <c:pt idx="21">
                  <c:v>17.486067855500004</c:v>
                </c:pt>
                <c:pt idx="22">
                  <c:v>21.857662682400004</c:v>
                </c:pt>
                <c:pt idx="23">
                  <c:v>28.727311696100003</c:v>
                </c:pt>
                <c:pt idx="24">
                  <c:v>36.712972629999996</c:v>
                </c:pt>
                <c:pt idx="25">
                  <c:v>45.27856510200001</c:v>
                </c:pt>
                <c:pt idx="26">
                  <c:v>54.198621085000006</c:v>
                </c:pt>
                <c:pt idx="27">
                  <c:v>59.55211638</c:v>
                </c:pt>
                <c:pt idx="28">
                  <c:v>77.26067487799999</c:v>
                </c:pt>
                <c:pt idx="29">
                  <c:v>57.58977714900001</c:v>
                </c:pt>
                <c:pt idx="30">
                  <c:v>95.458904618</c:v>
                </c:pt>
                <c:pt idx="31">
                  <c:v>126.775938528</c:v>
                </c:pt>
                <c:pt idx="32">
                  <c:v>84.130689318</c:v>
                </c:pt>
                <c:pt idx="33">
                  <c:v>118.65616614199999</c:v>
                </c:pt>
                <c:pt idx="34">
                  <c:v>105.63237281</c:v>
                </c:pt>
                <c:pt idx="35">
                  <c:v>99.029119569</c:v>
                </c:pt>
                <c:pt idx="36">
                  <c:v>114.373369906</c:v>
                </c:pt>
                <c:pt idx="37">
                  <c:v>98.495597171</c:v>
                </c:pt>
                <c:pt idx="38">
                  <c:v>107.324296579</c:v>
                </c:pt>
                <c:pt idx="39">
                  <c:v>105.49716507900001</c:v>
                </c:pt>
                <c:pt idx="40">
                  <c:v>95.817022392</c:v>
                </c:pt>
                <c:pt idx="41">
                  <c:v>106.257251783</c:v>
                </c:pt>
                <c:pt idx="42">
                  <c:v>96.039932435</c:v>
                </c:pt>
                <c:pt idx="43">
                  <c:v>97.779361623</c:v>
                </c:pt>
                <c:pt idx="44">
                  <c:v>99.697849698</c:v>
                </c:pt>
                <c:pt idx="45">
                  <c:v>91.89234393000001</c:v>
                </c:pt>
                <c:pt idx="46">
                  <c:v>97.512600424</c:v>
                </c:pt>
                <c:pt idx="47">
                  <c:v>92.96304298899999</c:v>
                </c:pt>
                <c:pt idx="48">
                  <c:v>91.848492774</c:v>
                </c:pt>
                <c:pt idx="49">
                  <c:v>95.371202306</c:v>
                </c:pt>
                <c:pt idx="50">
                  <c:v>90.777793715</c:v>
                </c:pt>
                <c:pt idx="51">
                  <c:v>92.604925215</c:v>
                </c:pt>
                <c:pt idx="52">
                  <c:v>92.023897398</c:v>
                </c:pt>
                <c:pt idx="53">
                  <c:v>91.44652384400001</c:v>
                </c:pt>
                <c:pt idx="54">
                  <c:v>95.550261193</c:v>
                </c:pt>
                <c:pt idx="55">
                  <c:v>91.267464957</c:v>
                </c:pt>
                <c:pt idx="56">
                  <c:v>93.496565387</c:v>
                </c:pt>
                <c:pt idx="57">
                  <c:v>95.06058995100001</c:v>
                </c:pt>
                <c:pt idx="58">
                  <c:v>90.956852602</c:v>
                </c:pt>
                <c:pt idx="59">
                  <c:v>93.810832005</c:v>
                </c:pt>
                <c:pt idx="60">
                  <c:v>92.648776371</c:v>
                </c:pt>
                <c:pt idx="61">
                  <c:v>91.31131611299999</c:v>
                </c:pt>
                <c:pt idx="62">
                  <c:v>92.827835258</c:v>
                </c:pt>
                <c:pt idx="63">
                  <c:v>91.31131611299999</c:v>
                </c:pt>
                <c:pt idx="64">
                  <c:v>91.355167269</c:v>
                </c:pt>
                <c:pt idx="65">
                  <c:v>91.936195086</c:v>
                </c:pt>
                <c:pt idx="66">
                  <c:v>93.587921962</c:v>
                </c:pt>
                <c:pt idx="67">
                  <c:v>93.142101876</c:v>
                </c:pt>
                <c:pt idx="68">
                  <c:v>92.250461704</c:v>
                </c:pt>
                <c:pt idx="69">
                  <c:v>91.44652384400001</c:v>
                </c:pt>
                <c:pt idx="70">
                  <c:v>91.713285043</c:v>
                </c:pt>
                <c:pt idx="71">
                  <c:v>90.68643714000001</c:v>
                </c:pt>
                <c:pt idx="72">
                  <c:v>92.382015172</c:v>
                </c:pt>
                <c:pt idx="73">
                  <c:v>93.40886307500001</c:v>
                </c:pt>
                <c:pt idx="74">
                  <c:v>90.46352709700001</c:v>
                </c:pt>
                <c:pt idx="75">
                  <c:v>90.90934718300001</c:v>
                </c:pt>
                <c:pt idx="76">
                  <c:v>92.29431285999999</c:v>
                </c:pt>
                <c:pt idx="77">
                  <c:v>90.68643714000001</c:v>
                </c:pt>
                <c:pt idx="78">
                  <c:v>92.202956285</c:v>
                </c:pt>
                <c:pt idx="79">
                  <c:v>91.713285043</c:v>
                </c:pt>
                <c:pt idx="80">
                  <c:v>91.936195086</c:v>
                </c:pt>
                <c:pt idx="81">
                  <c:v>94.567264446</c:v>
                </c:pt>
                <c:pt idx="82">
                  <c:v>92.69628179</c:v>
                </c:pt>
                <c:pt idx="83">
                  <c:v>93.71947543</c:v>
                </c:pt>
                <c:pt idx="84">
                  <c:v>92.51722290299999</c:v>
                </c:pt>
                <c:pt idx="85">
                  <c:v>92.827835258</c:v>
                </c:pt>
                <c:pt idx="86">
                  <c:v>93.942385473</c:v>
                </c:pt>
                <c:pt idx="87">
                  <c:v>92.023897398</c:v>
                </c:pt>
                <c:pt idx="88">
                  <c:v>94.033742048</c:v>
                </c:pt>
                <c:pt idx="89">
                  <c:v>94.52341329000001</c:v>
                </c:pt>
                <c:pt idx="90">
                  <c:v>93.989890892</c:v>
                </c:pt>
                <c:pt idx="91">
                  <c:v>99.431088499</c:v>
                </c:pt>
                <c:pt idx="92">
                  <c:v>96.262842478</c:v>
                </c:pt>
                <c:pt idx="93">
                  <c:v>89.886153543</c:v>
                </c:pt>
                <c:pt idx="94">
                  <c:v>92.382015172</c:v>
                </c:pt>
                <c:pt idx="95">
                  <c:v>89.392828038</c:v>
                </c:pt>
                <c:pt idx="96">
                  <c:v>87.609547694</c:v>
                </c:pt>
                <c:pt idx="97">
                  <c:v>88.767949065</c:v>
                </c:pt>
                <c:pt idx="98">
                  <c:v>85.06618064599999</c:v>
                </c:pt>
                <c:pt idx="99">
                  <c:v>87.386637651</c:v>
                </c:pt>
                <c:pt idx="100">
                  <c:v>86.896966409</c:v>
                </c:pt>
                <c:pt idx="101">
                  <c:v>83.772571544</c:v>
                </c:pt>
                <c:pt idx="102">
                  <c:v>86.940817565</c:v>
                </c:pt>
                <c:pt idx="103">
                  <c:v>85.201388377</c:v>
                </c:pt>
                <c:pt idx="104">
                  <c:v>85.82626735000001</c:v>
                </c:pt>
                <c:pt idx="105">
                  <c:v>85.06618064599999</c:v>
                </c:pt>
                <c:pt idx="106">
                  <c:v>84.71171713499999</c:v>
                </c:pt>
                <c:pt idx="107">
                  <c:v>85.245239533</c:v>
                </c:pt>
                <c:pt idx="108">
                  <c:v>84.755568291</c:v>
                </c:pt>
                <c:pt idx="109">
                  <c:v>83.86392811900001</c:v>
                </c:pt>
                <c:pt idx="110">
                  <c:v>81.276709915</c:v>
                </c:pt>
                <c:pt idx="111">
                  <c:v>81.67502458199999</c:v>
                </c:pt>
                <c:pt idx="112">
                  <c:v>80.65183094199999</c:v>
                </c:pt>
                <c:pt idx="113">
                  <c:v>80.739533254</c:v>
                </c:pt>
                <c:pt idx="114">
                  <c:v>78.59813513600001</c:v>
                </c:pt>
                <c:pt idx="115">
                  <c:v>78.689491711</c:v>
                </c:pt>
                <c:pt idx="116">
                  <c:v>77.26067487799999</c:v>
                </c:pt>
                <c:pt idx="117">
                  <c:v>76.59194474899999</c:v>
                </c:pt>
                <c:pt idx="118">
                  <c:v>77.34837719</c:v>
                </c:pt>
                <c:pt idx="119">
                  <c:v>73.690459927</c:v>
                </c:pt>
                <c:pt idx="120">
                  <c:v>77.48358492099999</c:v>
                </c:pt>
                <c:pt idx="121">
                  <c:v>75.565096846</c:v>
                </c:pt>
                <c:pt idx="122">
                  <c:v>69.988691508</c:v>
                </c:pt>
                <c:pt idx="123">
                  <c:v>71.326151766</c:v>
                </c:pt>
                <c:pt idx="124">
                  <c:v>67.62438334699999</c:v>
                </c:pt>
                <c:pt idx="125">
                  <c:v>62.58515467000001</c:v>
                </c:pt>
                <c:pt idx="126">
                  <c:v>59.55211638</c:v>
                </c:pt>
                <c:pt idx="127">
                  <c:v>55.269320144000005</c:v>
                </c:pt>
                <c:pt idx="128">
                  <c:v>48.88897694600001</c:v>
                </c:pt>
                <c:pt idx="129">
                  <c:v>45.991146387</c:v>
                </c:pt>
                <c:pt idx="130">
                  <c:v>38.49625297400001</c:v>
                </c:pt>
                <c:pt idx="131">
                  <c:v>32.161953489800005</c:v>
                </c:pt>
                <c:pt idx="132">
                  <c:v>29.084333191200006</c:v>
                </c:pt>
                <c:pt idx="133">
                  <c:v>23.642039305300003</c:v>
                </c:pt>
                <c:pt idx="134">
                  <c:v>19.8057940079</c:v>
                </c:pt>
                <c:pt idx="135">
                  <c:v>17.486067855500004</c:v>
                </c:pt>
                <c:pt idx="136">
                  <c:v>11.464207857800002</c:v>
                </c:pt>
                <c:pt idx="137">
                  <c:v>5.7990039289</c:v>
                </c:pt>
                <c:pt idx="138">
                  <c:v>6.7801735444</c:v>
                </c:pt>
                <c:pt idx="139">
                  <c:v>3.39015030193</c:v>
                </c:pt>
                <c:pt idx="140">
                  <c:v>2.45341652451</c:v>
                </c:pt>
                <c:pt idx="141">
                  <c:v>1.69508386675</c:v>
                </c:pt>
                <c:pt idx="142">
                  <c:v>1.0259517688200002</c:v>
                </c:pt>
                <c:pt idx="143">
                  <c:v>0.267622765323</c:v>
                </c:pt>
                <c:pt idx="144">
                  <c:v>-0.17845311908699998</c:v>
                </c:pt>
                <c:pt idx="145">
                  <c:v>-0.26765733317999996</c:v>
                </c:pt>
                <c:pt idx="146">
                  <c:v>-0.26765733317999996</c:v>
                </c:pt>
                <c:pt idx="147">
                  <c:v>-0.3122758844100001</c:v>
                </c:pt>
                <c:pt idx="148">
                  <c:v>-0.35689443564</c:v>
                </c:pt>
                <c:pt idx="149">
                  <c:v>-0.08923794220500003</c:v>
                </c:pt>
                <c:pt idx="150">
                  <c:v>-0.17845311908699998</c:v>
                </c:pt>
                <c:pt idx="151">
                  <c:v>-0.4460949954700001</c:v>
                </c:pt>
                <c:pt idx="152">
                  <c:v>-0.40147644423999995</c:v>
                </c:pt>
                <c:pt idx="153">
                  <c:v>-0.13384553064600005</c:v>
                </c:pt>
                <c:pt idx="154">
                  <c:v>-0.35689443564</c:v>
                </c:pt>
                <c:pt idx="155">
                  <c:v>-0.22306070752799997</c:v>
                </c:pt>
                <c:pt idx="156">
                  <c:v>-0.3122758844100001</c:v>
                </c:pt>
              </c:numCache>
            </c:numRef>
          </c:val>
          <c:smooth val="0"/>
        </c:ser>
        <c:axId val="60667841"/>
        <c:axId val="9139658"/>
      </c:lineChart>
      <c:catAx>
        <c:axId val="60667841"/>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9139658"/>
        <c:crosses val="autoZero"/>
        <c:auto val="1"/>
        <c:lblOffset val="100"/>
        <c:noMultiLvlLbl val="0"/>
      </c:catAx>
      <c:valAx>
        <c:axId val="9139658"/>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6066784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1905"/>
          <c:w val="0.921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numRef>
          </c:val>
          <c:smooth val="0"/>
        </c:ser>
        <c:axId val="15148059"/>
        <c:axId val="2114804"/>
      </c:lineChart>
      <c:catAx>
        <c:axId val="15148059"/>
        <c:scaling>
          <c:orientation val="minMax"/>
        </c:scaling>
        <c:axPos val="b"/>
        <c:delete val="0"/>
        <c:numFmt formatCode="General" sourceLinked="1"/>
        <c:majorTickMark val="out"/>
        <c:minorTickMark val="none"/>
        <c:tickLblPos val="nextTo"/>
        <c:crossAx val="2114804"/>
        <c:crosses val="autoZero"/>
        <c:auto val="1"/>
        <c:lblOffset val="100"/>
        <c:noMultiLvlLbl val="0"/>
      </c:catAx>
      <c:valAx>
        <c:axId val="2114804"/>
        <c:scaling>
          <c:orientation val="minMax"/>
          <c:max val="100"/>
          <c:min val="0"/>
        </c:scaling>
        <c:axPos val="l"/>
        <c:majorGridlines/>
        <c:delete val="0"/>
        <c:numFmt formatCode="General" sourceLinked="1"/>
        <c:majorTickMark val="out"/>
        <c:minorTickMark val="none"/>
        <c:tickLblPos val="nextTo"/>
        <c:crossAx val="15148059"/>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Data!$B$10:$B$166</c:f>
              <c:numCache>
                <c:ptCount val="1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smooth val="0"/>
        </c:ser>
        <c:marker val="1"/>
        <c:axId val="19033237"/>
        <c:axId val="37081406"/>
      </c:lineChart>
      <c:catAx>
        <c:axId val="19033237"/>
        <c:scaling>
          <c:orientation val="minMax"/>
        </c:scaling>
        <c:axPos val="b"/>
        <c:delete val="0"/>
        <c:numFmt formatCode="General" sourceLinked="1"/>
        <c:majorTickMark val="out"/>
        <c:minorTickMark val="none"/>
        <c:tickLblPos val="nextTo"/>
        <c:crossAx val="37081406"/>
        <c:crosses val="autoZero"/>
        <c:auto val="1"/>
        <c:lblOffset val="100"/>
        <c:noMultiLvlLbl val="0"/>
      </c:catAx>
      <c:valAx>
        <c:axId val="37081406"/>
        <c:scaling>
          <c:orientation val="minMax"/>
        </c:scaling>
        <c:axPos val="l"/>
        <c:majorGridlines/>
        <c:delete val="0"/>
        <c:numFmt formatCode="General" sourceLinked="1"/>
        <c:majorTickMark val="out"/>
        <c:minorTickMark val="none"/>
        <c:tickLblPos val="nextTo"/>
        <c:crossAx val="1903323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0.0515</cdr:y>
    </cdr:from>
    <cdr:to>
      <cdr:x>0.51225</cdr:x>
      <cdr:y>0.144</cdr:y>
    </cdr:to>
    <cdr:sp>
      <cdr:nvSpPr>
        <cdr:cNvPr id="1" name="TextBox 1"/>
        <cdr:cNvSpPr txBox="1">
          <a:spLocks noChangeArrowheads="1"/>
        </cdr:cNvSpPr>
      </cdr:nvSpPr>
      <cdr:spPr>
        <a:xfrm>
          <a:off x="238125"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23</xdr:row>
      <xdr:rowOff>123825</xdr:rowOff>
    </xdr:from>
    <xdr:to>
      <xdr:col>2</xdr:col>
      <xdr:colOff>180975</xdr:colOff>
      <xdr:row>23</xdr:row>
      <xdr:rowOff>123825</xdr:rowOff>
    </xdr:to>
    <xdr:sp>
      <xdr:nvSpPr>
        <xdr:cNvPr id="2" name="Line 20"/>
        <xdr:cNvSpPr>
          <a:spLocks/>
        </xdr:cNvSpPr>
      </xdr:nvSpPr>
      <xdr:spPr>
        <a:xfrm flipH="1">
          <a:off x="952500" y="3848100"/>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23</xdr:row>
      <xdr:rowOff>123825</xdr:rowOff>
    </xdr:from>
    <xdr:to>
      <xdr:col>6</xdr:col>
      <xdr:colOff>85725</xdr:colOff>
      <xdr:row>23</xdr:row>
      <xdr:rowOff>123825</xdr:rowOff>
    </xdr:to>
    <xdr:sp>
      <xdr:nvSpPr>
        <xdr:cNvPr id="3" name="Line 3"/>
        <xdr:cNvSpPr>
          <a:spLocks/>
        </xdr:cNvSpPr>
      </xdr:nvSpPr>
      <xdr:spPr>
        <a:xfrm>
          <a:off x="3343275" y="3848100"/>
          <a:ext cx="8096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23</xdr:row>
      <xdr:rowOff>28575</xdr:rowOff>
    </xdr:from>
    <xdr:to>
      <xdr:col>2</xdr:col>
      <xdr:colOff>542925</xdr:colOff>
      <xdr:row>24</xdr:row>
      <xdr:rowOff>19050</xdr:rowOff>
    </xdr:to>
    <xdr:sp>
      <xdr:nvSpPr>
        <xdr:cNvPr id="4" name="TextBox 4"/>
        <xdr:cNvSpPr txBox="1">
          <a:spLocks noChangeArrowheads="1"/>
        </xdr:cNvSpPr>
      </xdr:nvSpPr>
      <xdr:spPr>
        <a:xfrm>
          <a:off x="1504950" y="37528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514600" cy="2162175"/>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23</xdr:row>
      <xdr:rowOff>57150</xdr:rowOff>
    </xdr:from>
    <xdr:to>
      <xdr:col>4</xdr:col>
      <xdr:colOff>533400</xdr:colOff>
      <xdr:row>24</xdr:row>
      <xdr:rowOff>47625</xdr:rowOff>
    </xdr:to>
    <xdr:sp>
      <xdr:nvSpPr>
        <xdr:cNvPr id="6" name="TextBox 5"/>
        <xdr:cNvSpPr txBox="1">
          <a:spLocks noChangeArrowheads="1"/>
        </xdr:cNvSpPr>
      </xdr:nvSpPr>
      <xdr:spPr>
        <a:xfrm>
          <a:off x="3000375" y="378142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Second test of skillet rcandy, near-replication of yesterday's test 9-24-05A but with no paper plug at the head end.  This time I used four 1-1/4 inch steel washers to take up the extra space, not much chance they would be blown out the nozzle!
Also, this grain is plain rcandy, no RIO or Ti added, so we can see what this stuff does by itself.  
Graph is still spiky, but more regular than in yesterday's test.  So I suspect that the paper blowing through the nozzle did cause some of the oddities, but not the spikiness.
Two theories on the spikes:  One is that the damage suffered by this stand in the Big Sugar motor CATO back in July is still with us.  I hammered the bent levers flat again, but they did not sit flat in their notches, since those notches had been deformed by the stress.  I have filed them some, but still not quite flat.  Furthermore, the notches were deepened by the shock, some more than others, so the top pan no longer lays on them evenly.  It's a lot more loose and rattly than before.  Guess I need to buy another scale.  Good thing they are cheap.
But there is another contender for the blame.... me.  I set the gain up on the INA125 amp in this scale, increasing its sensitivity.  Thus it may be reporting spikes that were not seen before because the sensitivity was lower.  This is something I can experiment with at no cost, just twiddle the gain dial and drop rocks on the scale.  
Burn time and ISP are in the ballpark with oven rcandy, so I am ready to make the tentative pronouncement that they are equivalent in performance.  
The electric skillet method seems to be very good for making small amounts of propellant.  It is much less finicky than the toaster oven, and produces a much larger batch, although more slowly.  
The large kitchen-type oven remains the elegant solution for large batches, producing up to 650 grams at a time.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 min="14" max="14" width="11.28125" style="0" customWidth="1"/>
  </cols>
  <sheetData>
    <row r="1" spans="1:3" ht="12.75">
      <c r="A1" t="s">
        <v>88</v>
      </c>
      <c r="C1" t="s">
        <v>81</v>
      </c>
    </row>
    <row r="2" ht="12.75">
      <c r="C2" t="s">
        <v>96</v>
      </c>
    </row>
    <row r="3" ht="12.75">
      <c r="C3" t="s">
        <v>97</v>
      </c>
    </row>
    <row r="4" ht="12.75">
      <c r="C4" t="s">
        <v>82</v>
      </c>
    </row>
    <row r="5" ht="12.75">
      <c r="C5" t="s">
        <v>95</v>
      </c>
    </row>
    <row r="6" ht="12.75">
      <c r="C6" t="s">
        <v>94</v>
      </c>
    </row>
    <row r="7" ht="12.75">
      <c r="C7" t="s">
        <v>87</v>
      </c>
    </row>
    <row r="8" spans="3:7" ht="12.75">
      <c r="C8" t="s">
        <v>7</v>
      </c>
      <c r="F8" t="s">
        <v>7</v>
      </c>
      <c r="G8" t="s">
        <v>7</v>
      </c>
    </row>
    <row r="9" spans="9:13" ht="12.75">
      <c r="I9" t="s">
        <v>50</v>
      </c>
      <c r="J9">
        <v>1</v>
      </c>
      <c r="K9">
        <v>2</v>
      </c>
      <c r="L9">
        <v>3</v>
      </c>
      <c r="M9">
        <v>4</v>
      </c>
    </row>
    <row r="10" spans="9:10" ht="12.75">
      <c r="I10" t="s">
        <v>14</v>
      </c>
      <c r="J10" s="5" t="s">
        <v>83</v>
      </c>
    </row>
    <row r="11" spans="9:10" ht="12.75">
      <c r="I11" t="s">
        <v>15</v>
      </c>
      <c r="J11" t="s">
        <v>92</v>
      </c>
    </row>
    <row r="12" spans="9:10" ht="12.75">
      <c r="I12" t="s">
        <v>16</v>
      </c>
      <c r="J12" t="s">
        <v>93</v>
      </c>
    </row>
    <row r="13" spans="11:19" ht="12.75">
      <c r="K13" t="s">
        <v>7</v>
      </c>
      <c r="N13" t="s">
        <v>45</v>
      </c>
      <c r="P13" t="s">
        <v>63</v>
      </c>
      <c r="R13">
        <v>0</v>
      </c>
      <c r="S13" t="s">
        <v>46</v>
      </c>
    </row>
    <row r="14" spans="9:16" ht="12.75">
      <c r="I14" t="s">
        <v>19</v>
      </c>
      <c r="J14">
        <v>5.03</v>
      </c>
      <c r="K14" t="s">
        <v>12</v>
      </c>
      <c r="N14" s="1">
        <f>SUM(J14:M14)</f>
        <v>5.03</v>
      </c>
      <c r="O14" t="s">
        <v>12</v>
      </c>
      <c r="P14" t="s">
        <v>7</v>
      </c>
    </row>
    <row r="15" spans="9:16" ht="12.75">
      <c r="I15" t="s">
        <v>17</v>
      </c>
      <c r="J15">
        <v>1.228</v>
      </c>
      <c r="K15" t="s">
        <v>12</v>
      </c>
      <c r="N15" s="1">
        <f>AVERAGE(J15:M15)</f>
        <v>1.228</v>
      </c>
      <c r="O15" t="s">
        <v>12</v>
      </c>
      <c r="P15" t="s">
        <v>7</v>
      </c>
    </row>
    <row r="16" spans="9:15" ht="12.75">
      <c r="I16" t="s">
        <v>18</v>
      </c>
      <c r="J16">
        <v>0.374</v>
      </c>
      <c r="K16" t="s">
        <v>12</v>
      </c>
      <c r="N16" s="1">
        <f>AVERAGE(J16:M16)</f>
        <v>0.374</v>
      </c>
      <c r="O16" t="s">
        <v>56</v>
      </c>
    </row>
    <row r="17" spans="9:16" ht="12.75">
      <c r="I17" t="s">
        <v>53</v>
      </c>
      <c r="J17">
        <v>152</v>
      </c>
      <c r="K17" t="s">
        <v>25</v>
      </c>
      <c r="N17" s="1">
        <f>SUM(J17:M17)</f>
        <v>152</v>
      </c>
      <c r="O17" t="s">
        <v>25</v>
      </c>
      <c r="P17" t="s">
        <v>7</v>
      </c>
    </row>
    <row r="18" spans="9:15" ht="12.75">
      <c r="I18" t="s">
        <v>39</v>
      </c>
      <c r="J18">
        <f>(J15-J16)/2</f>
        <v>0.427</v>
      </c>
      <c r="K18" t="s">
        <v>12</v>
      </c>
      <c r="L18">
        <f>(L15-L16)/2</f>
        <v>0</v>
      </c>
      <c r="M18">
        <f>(M15-M16)/2</f>
        <v>0</v>
      </c>
      <c r="N18" s="1">
        <f>AVERAGE(J18:J18)</f>
        <v>0.427</v>
      </c>
      <c r="O18" t="s">
        <v>12</v>
      </c>
    </row>
    <row r="19" spans="9:15" ht="12.75">
      <c r="I19" t="s">
        <v>44</v>
      </c>
      <c r="J19">
        <f>J17-(R13*J14)</f>
        <v>152</v>
      </c>
      <c r="K19" t="s">
        <v>25</v>
      </c>
      <c r="L19">
        <f>L17-(R13*L14)</f>
        <v>0</v>
      </c>
      <c r="M19">
        <f>M17-(R13*M14)</f>
        <v>0</v>
      </c>
      <c r="N19" s="1">
        <f>SUM(J19:M19)</f>
        <v>152</v>
      </c>
      <c r="O19" t="s">
        <v>25</v>
      </c>
    </row>
    <row r="21" ht="12.75">
      <c r="I21" t="s">
        <v>10</v>
      </c>
    </row>
    <row r="22" spans="9:11" ht="12.75">
      <c r="I22" t="s">
        <v>20</v>
      </c>
      <c r="J22" s="1">
        <v>0.375</v>
      </c>
      <c r="K22" t="s">
        <v>12</v>
      </c>
    </row>
    <row r="23" spans="9:11" ht="12.75">
      <c r="I23" t="s">
        <v>21</v>
      </c>
      <c r="J23">
        <v>0.378</v>
      </c>
      <c r="K23" t="s">
        <v>12</v>
      </c>
    </row>
    <row r="24" spans="9:11" ht="12.75">
      <c r="I24" t="s">
        <v>41</v>
      </c>
      <c r="J24" s="1">
        <f>J23-J22</f>
        <v>0.0030000000000000027</v>
      </c>
      <c r="K24" t="s">
        <v>12</v>
      </c>
    </row>
    <row r="26" spans="10:11" ht="12.75">
      <c r="J26" t="s">
        <v>22</v>
      </c>
      <c r="K26" t="s">
        <v>24</v>
      </c>
    </row>
    <row r="27" spans="9:14" ht="12.75">
      <c r="I27" t="s">
        <v>9</v>
      </c>
      <c r="J27">
        <v>249</v>
      </c>
      <c r="K27">
        <v>850</v>
      </c>
      <c r="L27" t="s">
        <v>54</v>
      </c>
      <c r="N27" t="s">
        <v>47</v>
      </c>
    </row>
    <row r="28" spans="9:15" ht="12.75">
      <c r="I28" t="s">
        <v>23</v>
      </c>
      <c r="J28">
        <v>249</v>
      </c>
      <c r="K28">
        <v>850</v>
      </c>
      <c r="N28" t="s">
        <v>35</v>
      </c>
      <c r="O28">
        <f>((J22/2)^2)*PI()</f>
        <v>0.11044661672776616</v>
      </c>
    </row>
    <row r="29" spans="9:15" ht="12.75">
      <c r="I29" t="s">
        <v>11</v>
      </c>
      <c r="J29">
        <v>210</v>
      </c>
      <c r="K29">
        <v>650</v>
      </c>
      <c r="L29" t="s">
        <v>7</v>
      </c>
      <c r="N29" t="s">
        <v>37</v>
      </c>
      <c r="O29">
        <f>C32/O28</f>
        <v>1147.8480942560973</v>
      </c>
    </row>
    <row r="30" spans="9:14" ht="12.75">
      <c r="I30" t="s">
        <v>38</v>
      </c>
      <c r="J30">
        <f>(N18/C34)/2</f>
        <v>0.4417241379310345</v>
      </c>
      <c r="K30" t="s">
        <v>40</v>
      </c>
      <c r="N30" t="s">
        <v>48</v>
      </c>
    </row>
    <row r="31" ht="12.75">
      <c r="L31" t="s">
        <v>55</v>
      </c>
    </row>
    <row r="32" spans="1:4" ht="12.75">
      <c r="A32" t="s">
        <v>13</v>
      </c>
      <c r="C32" s="2">
        <f>MAX(Data!B10:B500)</f>
        <v>126.775938528</v>
      </c>
      <c r="D32" t="s">
        <v>32</v>
      </c>
    </row>
    <row r="33" spans="1:7" ht="12.75">
      <c r="A33" t="s">
        <v>2</v>
      </c>
      <c r="C33" s="2">
        <f>AVERAGE(Data!B30:B146)</f>
        <v>81.0743293341359</v>
      </c>
      <c r="D33" t="s">
        <v>29</v>
      </c>
      <c r="F33" t="s">
        <v>7</v>
      </c>
      <c r="G33" t="s">
        <v>7</v>
      </c>
    </row>
    <row r="34" spans="1:4" ht="12.75">
      <c r="A34" t="s">
        <v>0</v>
      </c>
      <c r="C34" s="2">
        <f>(146-30)/240</f>
        <v>0.48333333333333334</v>
      </c>
      <c r="D34" t="s">
        <v>33</v>
      </c>
    </row>
    <row r="35" spans="1:6" ht="12.75">
      <c r="A35" t="s">
        <v>3</v>
      </c>
      <c r="C35" s="2">
        <f>((SUM(Data!B32:B143))/240)</f>
        <v>39.193454522940826</v>
      </c>
      <c r="D35" t="s">
        <v>4</v>
      </c>
      <c r="F35" t="s">
        <v>7</v>
      </c>
    </row>
    <row r="36" spans="1:9" ht="12.75">
      <c r="A36" t="s">
        <v>3</v>
      </c>
      <c r="C36" s="2">
        <f>C35*4.448</f>
        <v>174.3324857180408</v>
      </c>
      <c r="D36" t="s">
        <v>5</v>
      </c>
      <c r="H36" t="s">
        <v>82</v>
      </c>
      <c r="I36" s="3"/>
    </row>
    <row r="37" spans="1:8" ht="12.75">
      <c r="A37" t="s">
        <v>80</v>
      </c>
      <c r="C37" s="1">
        <f>(N19)/1000</f>
        <v>0.152</v>
      </c>
      <c r="D37" t="s">
        <v>52</v>
      </c>
      <c r="E37" t="s">
        <v>78</v>
      </c>
      <c r="H37" t="s">
        <v>86</v>
      </c>
    </row>
    <row r="38" spans="1:4" ht="12.75">
      <c r="A38" t="s">
        <v>80</v>
      </c>
      <c r="C38" s="3">
        <f>C37/453.54*1000</f>
        <v>0.3351413326277726</v>
      </c>
      <c r="D38" t="s">
        <v>8</v>
      </c>
    </row>
    <row r="39" spans="1:4" ht="12.75">
      <c r="A39" t="s">
        <v>6</v>
      </c>
      <c r="C39" s="2">
        <f>(C36/C37)/9.8</f>
        <v>117.0330865454087</v>
      </c>
      <c r="D39" t="s">
        <v>1</v>
      </c>
    </row>
    <row r="40" spans="8:12" ht="12.75">
      <c r="H40" t="s">
        <v>49</v>
      </c>
      <c r="I40" t="s">
        <v>26</v>
      </c>
      <c r="J40" t="s">
        <v>27</v>
      </c>
      <c r="K40" t="s">
        <v>28</v>
      </c>
      <c r="L40" t="s">
        <v>43</v>
      </c>
    </row>
    <row r="41" spans="1:9" ht="12.75">
      <c r="A41" s="4"/>
      <c r="I41" s="3"/>
    </row>
    <row r="42" spans="8:12" ht="12.75">
      <c r="H42">
        <v>0</v>
      </c>
      <c r="I42" s="3">
        <v>-0.001</v>
      </c>
      <c r="J42">
        <v>0</v>
      </c>
      <c r="K42">
        <v>0</v>
      </c>
      <c r="L42">
        <v>0</v>
      </c>
    </row>
    <row r="43" spans="8:12" ht="12.75">
      <c r="H43">
        <v>3.15</v>
      </c>
      <c r="I43" s="3">
        <v>0.038</v>
      </c>
      <c r="J43">
        <f aca="true" t="shared" si="0" ref="J43:J48">(I43)/H43</f>
        <v>0.012063492063492064</v>
      </c>
      <c r="K43">
        <f aca="true" t="shared" si="1" ref="K43:K48">1/J43</f>
        <v>82.89473684210526</v>
      </c>
      <c r="L43">
        <f>1/((I43)/H43)</f>
        <v>82.89473684210526</v>
      </c>
    </row>
    <row r="44" spans="1:12" ht="12.75">
      <c r="A44" t="s">
        <v>31</v>
      </c>
      <c r="H44">
        <v>13.15</v>
      </c>
      <c r="I44" s="3">
        <v>0.366</v>
      </c>
      <c r="J44">
        <f t="shared" si="0"/>
        <v>0.02783269961977186</v>
      </c>
      <c r="K44">
        <f t="shared" si="1"/>
        <v>35.92896174863388</v>
      </c>
      <c r="L44">
        <f>1/((I45)/H44)</f>
        <v>20.67610062893082</v>
      </c>
    </row>
    <row r="45" spans="1:12" ht="12.75">
      <c r="A45" t="s">
        <v>34</v>
      </c>
      <c r="H45">
        <v>23.15</v>
      </c>
      <c r="I45" s="3">
        <v>0.636</v>
      </c>
      <c r="J45">
        <f t="shared" si="0"/>
        <v>0.027473002159827217</v>
      </c>
      <c r="K45">
        <f t="shared" si="1"/>
        <v>36.399371069182386</v>
      </c>
      <c r="L45">
        <f>1/((I46)/H45)</f>
        <v>25.69367369589345</v>
      </c>
    </row>
    <row r="46" spans="8:12" ht="12.75">
      <c r="H46">
        <v>33.15</v>
      </c>
      <c r="I46" s="3">
        <v>0.901</v>
      </c>
      <c r="J46">
        <f t="shared" si="0"/>
        <v>0.02717948717948718</v>
      </c>
      <c r="K46">
        <f t="shared" si="1"/>
        <v>36.79245283018868</v>
      </c>
      <c r="L46">
        <f>1/((I47)/H46)</f>
        <v>28.357570573139434</v>
      </c>
    </row>
    <row r="47" spans="1:12" ht="12.75">
      <c r="A47" t="s">
        <v>7</v>
      </c>
      <c r="G47" t="s">
        <v>7</v>
      </c>
      <c r="H47">
        <v>43.15</v>
      </c>
      <c r="I47" s="3">
        <v>1.169</v>
      </c>
      <c r="J47">
        <f t="shared" si="0"/>
        <v>0.027091541135573584</v>
      </c>
      <c r="K47">
        <f t="shared" si="1"/>
        <v>36.91189050470487</v>
      </c>
      <c r="L47">
        <f>1/((I48)/H47)</f>
        <v>29.7791580400276</v>
      </c>
    </row>
    <row r="48" spans="8:12" ht="12.75">
      <c r="H48">
        <v>53.15</v>
      </c>
      <c r="I48" s="3">
        <v>1.449</v>
      </c>
      <c r="J48">
        <f t="shared" si="0"/>
        <v>0.02726246472248354</v>
      </c>
      <c r="K48">
        <f t="shared" si="1"/>
        <v>36.68046928916494</v>
      </c>
      <c r="L48" t="s">
        <v>7</v>
      </c>
    </row>
    <row r="49" spans="8:12" ht="12.75">
      <c r="H49" t="s">
        <v>7</v>
      </c>
      <c r="I49" s="3" t="s">
        <v>7</v>
      </c>
      <c r="J49" t="s">
        <v>7</v>
      </c>
      <c r="K49" t="s">
        <v>7</v>
      </c>
      <c r="L49" t="s">
        <v>7</v>
      </c>
    </row>
    <row r="50" spans="1:12" ht="12.75">
      <c r="A50" t="s">
        <v>57</v>
      </c>
      <c r="H50" t="s">
        <v>7</v>
      </c>
      <c r="I50" s="3"/>
      <c r="J50" t="s">
        <v>7</v>
      </c>
      <c r="K50" t="s">
        <v>7</v>
      </c>
      <c r="L50" t="s">
        <v>7</v>
      </c>
    </row>
    <row r="51" spans="1:9" ht="12.75">
      <c r="A51" t="s">
        <v>58</v>
      </c>
      <c r="B51">
        <v>1.434</v>
      </c>
      <c r="C51" t="s">
        <v>61</v>
      </c>
      <c r="D51">
        <f>B52-B51</f>
        <v>1.0679999999999998</v>
      </c>
      <c r="E51" t="s">
        <v>62</v>
      </c>
      <c r="I51" s="3"/>
    </row>
    <row r="52" spans="1:12" ht="12.75">
      <c r="A52" t="s">
        <v>59</v>
      </c>
      <c r="B52">
        <v>2.502</v>
      </c>
      <c r="I52" s="7" t="s">
        <v>74</v>
      </c>
      <c r="J52">
        <f>AVERAGE(J44:J50)</f>
        <v>0.027367838963428676</v>
      </c>
      <c r="K52">
        <f>AVERAGE(K44:K48)</f>
        <v>36.54262908837495</v>
      </c>
      <c r="L52">
        <f>AVERAGE(L42:L45)</f>
        <v>32.316127791732384</v>
      </c>
    </row>
    <row r="53" spans="1:11" ht="12.75">
      <c r="A53" t="s">
        <v>75</v>
      </c>
      <c r="B53">
        <v>0</v>
      </c>
      <c r="C53" t="s">
        <v>76</v>
      </c>
      <c r="D53">
        <f>B53-B52</f>
        <v>-2.502</v>
      </c>
      <c r="E53" t="s">
        <v>62</v>
      </c>
      <c r="F53" t="s">
        <v>98</v>
      </c>
      <c r="K53" t="s">
        <v>90</v>
      </c>
    </row>
    <row r="54" spans="1:11" ht="12.75">
      <c r="A54" t="s">
        <v>60</v>
      </c>
      <c r="B54">
        <v>2.936</v>
      </c>
      <c r="C54" t="s">
        <v>0</v>
      </c>
      <c r="D54">
        <f>B54-B52</f>
        <v>0.43400000000000016</v>
      </c>
      <c r="E54" t="s">
        <v>62</v>
      </c>
      <c r="K54" t="s">
        <v>91</v>
      </c>
    </row>
    <row r="56" ht="12.75">
      <c r="A56" t="s">
        <v>89</v>
      </c>
    </row>
    <row r="58" ht="12.75">
      <c r="D58" s="2"/>
    </row>
    <row r="59" ht="12.75">
      <c r="A59" t="s">
        <v>99</v>
      </c>
    </row>
    <row r="60" ht="12.75">
      <c r="A60" s="8">
        <v>38620</v>
      </c>
    </row>
    <row r="61" ht="12.75">
      <c r="A61" s="9" t="s">
        <v>100</v>
      </c>
    </row>
    <row r="62" ht="12.75">
      <c r="A62" s="9" t="s">
        <v>101</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19">
      <selection activeCell="C146" sqref="C146"/>
    </sheetView>
  </sheetViews>
  <sheetFormatPr defaultColWidth="9.140625" defaultRowHeight="12.75"/>
  <cols>
    <col min="2" max="2" width="11.140625" style="0" bestFit="1" customWidth="1"/>
  </cols>
  <sheetData>
    <row r="1" ht="12.75">
      <c r="A1" t="s">
        <v>84</v>
      </c>
    </row>
    <row r="9" spans="1:5" ht="12.75">
      <c r="A9" t="s">
        <v>26</v>
      </c>
      <c r="B9" t="s">
        <v>30</v>
      </c>
      <c r="D9" t="s">
        <v>36</v>
      </c>
      <c r="E9" t="s">
        <v>42</v>
      </c>
    </row>
    <row r="10" spans="1:5" ht="12.75">
      <c r="A10" s="6">
        <v>-0.0036621</v>
      </c>
      <c r="B10" s="1">
        <f>(A10*36.54263)+0.1338</f>
        <v>-2.276532300002354E-05</v>
      </c>
      <c r="D10" s="2">
        <f>MAX(B10:B384)</f>
        <v>126.775938528</v>
      </c>
      <c r="E10">
        <f>D10/10</f>
        <v>12.6775938528</v>
      </c>
    </row>
    <row r="11" spans="1:2" ht="12.75">
      <c r="A11" s="6">
        <v>-0.0036621</v>
      </c>
      <c r="B11" s="1">
        <f aca="true" t="shared" si="0" ref="B11:B74">(A11*36.54263)+0.1338</f>
        <v>-2.276532300002354E-05</v>
      </c>
    </row>
    <row r="12" spans="1:2" ht="12.75">
      <c r="A12" s="6">
        <v>-0.0048828</v>
      </c>
      <c r="B12" s="1">
        <f t="shared" si="0"/>
        <v>-0.044630353763999986</v>
      </c>
    </row>
    <row r="13" spans="1:4" ht="12.75">
      <c r="A13" s="6">
        <v>-0.0024414</v>
      </c>
      <c r="B13" s="1">
        <f t="shared" si="0"/>
        <v>0.04458482311800001</v>
      </c>
      <c r="D13" t="s">
        <v>7</v>
      </c>
    </row>
    <row r="14" spans="1:4" ht="12.75">
      <c r="A14" s="6">
        <v>-0.0061035</v>
      </c>
      <c r="B14" s="1">
        <f t="shared" si="0"/>
        <v>-0.08923794220500003</v>
      </c>
      <c r="D14" t="s">
        <v>7</v>
      </c>
    </row>
    <row r="15" spans="1:4" ht="12.75">
      <c r="A15" s="6">
        <v>-0.0061035</v>
      </c>
      <c r="B15" s="1">
        <f t="shared" si="0"/>
        <v>-0.08923794220500003</v>
      </c>
      <c r="D15" t="s">
        <v>7</v>
      </c>
    </row>
    <row r="16" spans="1:2" ht="12.75">
      <c r="A16" s="6">
        <v>0</v>
      </c>
      <c r="B16" s="1">
        <f t="shared" si="0"/>
        <v>0.1338</v>
      </c>
    </row>
    <row r="17" spans="1:2" ht="12.75">
      <c r="A17" s="6">
        <v>-0.0024414</v>
      </c>
      <c r="B17" s="1">
        <f t="shared" si="0"/>
        <v>0.04458482311800001</v>
      </c>
    </row>
    <row r="18" spans="1:2" ht="12.75">
      <c r="A18" s="6">
        <v>-0.0012207</v>
      </c>
      <c r="B18" s="1">
        <f t="shared" si="0"/>
        <v>0.08919241155900001</v>
      </c>
    </row>
    <row r="19" spans="1:2" ht="12.75">
      <c r="A19" s="6">
        <v>-0.0012207</v>
      </c>
      <c r="B19" s="1">
        <f t="shared" si="0"/>
        <v>0.08919241155900001</v>
      </c>
    </row>
    <row r="20" spans="1:2" ht="12.75">
      <c r="A20" s="6">
        <v>0.0036621</v>
      </c>
      <c r="B20" s="1">
        <f t="shared" si="0"/>
        <v>0.267622765323</v>
      </c>
    </row>
    <row r="21" spans="1:2" ht="12.75">
      <c r="A21" s="6">
        <v>0.010986</v>
      </c>
      <c r="B21" s="1">
        <f t="shared" si="0"/>
        <v>0.53525733318</v>
      </c>
    </row>
    <row r="22" spans="1:2" ht="12.75">
      <c r="A22" s="6">
        <v>-0.0012207</v>
      </c>
      <c r="B22" s="1">
        <f t="shared" si="0"/>
        <v>0.08919241155900001</v>
      </c>
    </row>
    <row r="23" spans="1:2" ht="12.75">
      <c r="A23" s="6">
        <v>0.0024414</v>
      </c>
      <c r="B23" s="1">
        <f t="shared" si="0"/>
        <v>0.223015176882</v>
      </c>
    </row>
    <row r="24" spans="1:2" ht="12.75">
      <c r="A24" s="6">
        <v>0.013428</v>
      </c>
      <c r="B24" s="1">
        <f t="shared" si="0"/>
        <v>0.6244944356400001</v>
      </c>
    </row>
    <row r="25" spans="1:2" ht="12.75">
      <c r="A25" s="6">
        <v>0.019531</v>
      </c>
      <c r="B25" s="1">
        <f t="shared" si="0"/>
        <v>0.84751410653</v>
      </c>
    </row>
    <row r="26" spans="1:2" ht="12.75">
      <c r="A26" s="6">
        <v>0.026855</v>
      </c>
      <c r="B26" s="1">
        <f t="shared" si="0"/>
        <v>1.11515232865</v>
      </c>
    </row>
    <row r="27" spans="1:2" ht="12.75">
      <c r="A27" s="6">
        <v>0.050049</v>
      </c>
      <c r="B27" s="1">
        <f t="shared" si="0"/>
        <v>1.96272208887</v>
      </c>
    </row>
    <row r="28" spans="1:2" ht="12.75">
      <c r="A28" s="6">
        <v>0.1062</v>
      </c>
      <c r="B28" s="1">
        <f t="shared" si="0"/>
        <v>4.014627306</v>
      </c>
    </row>
    <row r="29" spans="1:2" ht="12.75">
      <c r="A29" s="6">
        <v>0.21973</v>
      </c>
      <c r="B29" s="1">
        <f t="shared" si="0"/>
        <v>8.163312089900002</v>
      </c>
    </row>
    <row r="30" spans="1:3" ht="12.75">
      <c r="A30" s="6">
        <v>0.35278</v>
      </c>
      <c r="B30" s="1">
        <f t="shared" si="0"/>
        <v>13.025309011400001</v>
      </c>
      <c r="C30" t="s">
        <v>51</v>
      </c>
    </row>
    <row r="31" spans="1:2" ht="12.75">
      <c r="A31" s="6">
        <v>0.47485</v>
      </c>
      <c r="B31" s="1">
        <f t="shared" si="0"/>
        <v>17.486067855500004</v>
      </c>
    </row>
    <row r="32" spans="1:2" ht="12.75">
      <c r="A32" s="6">
        <v>0.59448</v>
      </c>
      <c r="B32" s="1">
        <f t="shared" si="0"/>
        <v>21.857662682400004</v>
      </c>
    </row>
    <row r="33" spans="1:2" ht="12.75">
      <c r="A33" s="6">
        <v>0.78247</v>
      </c>
      <c r="B33" s="1">
        <f t="shared" si="0"/>
        <v>28.727311696100003</v>
      </c>
    </row>
    <row r="34" spans="1:2" ht="12.75">
      <c r="A34" s="6">
        <v>1.001</v>
      </c>
      <c r="B34" s="1">
        <f t="shared" si="0"/>
        <v>36.712972629999996</v>
      </c>
    </row>
    <row r="35" spans="1:2" ht="12.75">
      <c r="A35" s="6">
        <v>1.2354</v>
      </c>
      <c r="B35" s="1">
        <f t="shared" si="0"/>
        <v>45.27856510200001</v>
      </c>
    </row>
    <row r="36" spans="1:2" ht="12.75">
      <c r="A36" s="6">
        <v>1.4795</v>
      </c>
      <c r="B36" s="1">
        <f t="shared" si="0"/>
        <v>54.198621085000006</v>
      </c>
    </row>
    <row r="37" spans="1:2" ht="12.75">
      <c r="A37" s="6">
        <v>1.626</v>
      </c>
      <c r="B37" s="1">
        <f t="shared" si="0"/>
        <v>59.55211638</v>
      </c>
    </row>
    <row r="38" spans="1:2" ht="12.75">
      <c r="A38" s="6">
        <v>2.1106</v>
      </c>
      <c r="B38" s="1">
        <f t="shared" si="0"/>
        <v>77.26067487799999</v>
      </c>
    </row>
    <row r="39" spans="1:2" ht="12.75">
      <c r="A39" s="6">
        <v>1.5723</v>
      </c>
      <c r="B39" s="1">
        <f t="shared" si="0"/>
        <v>57.58977714900001</v>
      </c>
    </row>
    <row r="40" spans="1:2" ht="12.75">
      <c r="A40" s="6">
        <v>2.6086</v>
      </c>
      <c r="B40" s="1">
        <f t="shared" si="0"/>
        <v>95.458904618</v>
      </c>
    </row>
    <row r="41" spans="1:2" ht="12.75">
      <c r="A41" s="6">
        <v>3.4656</v>
      </c>
      <c r="B41" s="1">
        <f t="shared" si="0"/>
        <v>126.775938528</v>
      </c>
    </row>
    <row r="42" spans="1:2" ht="12.75">
      <c r="A42" s="6">
        <v>2.2986</v>
      </c>
      <c r="B42" s="1">
        <f t="shared" si="0"/>
        <v>84.130689318</v>
      </c>
    </row>
    <row r="43" spans="1:2" ht="12.75">
      <c r="A43" s="6">
        <v>3.2434</v>
      </c>
      <c r="B43" s="1">
        <f t="shared" si="0"/>
        <v>118.65616614199999</v>
      </c>
    </row>
    <row r="44" spans="1:2" ht="12.75">
      <c r="A44" s="6">
        <v>2.887</v>
      </c>
      <c r="B44" s="1">
        <f t="shared" si="0"/>
        <v>105.63237281</v>
      </c>
    </row>
    <row r="45" spans="1:2" ht="12.75">
      <c r="A45" s="6">
        <v>2.7063</v>
      </c>
      <c r="B45" s="1">
        <f t="shared" si="0"/>
        <v>99.029119569</v>
      </c>
    </row>
    <row r="46" spans="1:2" ht="12.75">
      <c r="A46" s="6">
        <v>3.1262</v>
      </c>
      <c r="B46" s="1">
        <f t="shared" si="0"/>
        <v>114.373369906</v>
      </c>
    </row>
    <row r="47" spans="1:2" ht="12.75">
      <c r="A47" s="6">
        <v>2.6917</v>
      </c>
      <c r="B47" s="1">
        <f t="shared" si="0"/>
        <v>98.495597171</v>
      </c>
    </row>
    <row r="48" spans="1:2" ht="12.75">
      <c r="A48" s="6">
        <v>2.9333</v>
      </c>
      <c r="B48" s="1">
        <f t="shared" si="0"/>
        <v>107.324296579</v>
      </c>
    </row>
    <row r="49" spans="1:2" ht="12.75">
      <c r="A49" s="6">
        <v>2.8833</v>
      </c>
      <c r="B49" s="1">
        <f t="shared" si="0"/>
        <v>105.49716507900001</v>
      </c>
    </row>
    <row r="50" spans="1:2" ht="12.75">
      <c r="A50" s="6">
        <v>2.6184</v>
      </c>
      <c r="B50" s="1">
        <f t="shared" si="0"/>
        <v>95.817022392</v>
      </c>
    </row>
    <row r="51" spans="1:2" ht="12.75">
      <c r="A51" s="6">
        <v>2.9041</v>
      </c>
      <c r="B51" s="1">
        <f t="shared" si="0"/>
        <v>106.257251783</v>
      </c>
    </row>
    <row r="52" spans="1:2" ht="12.75">
      <c r="A52" s="6">
        <v>2.6245</v>
      </c>
      <c r="B52" s="1">
        <f t="shared" si="0"/>
        <v>96.039932435</v>
      </c>
    </row>
    <row r="53" spans="1:2" ht="12.75">
      <c r="A53" s="6">
        <v>2.6721</v>
      </c>
      <c r="B53" s="1">
        <f t="shared" si="0"/>
        <v>97.779361623</v>
      </c>
    </row>
    <row r="54" spans="1:2" ht="12.75">
      <c r="A54" s="6">
        <v>2.7246</v>
      </c>
      <c r="B54" s="1">
        <f t="shared" si="0"/>
        <v>99.697849698</v>
      </c>
    </row>
    <row r="55" spans="1:2" ht="12.75">
      <c r="A55" s="6">
        <v>2.511</v>
      </c>
      <c r="B55" s="1">
        <f t="shared" si="0"/>
        <v>91.89234393000001</v>
      </c>
    </row>
    <row r="56" spans="1:2" ht="12.75">
      <c r="A56" s="6">
        <v>2.6648</v>
      </c>
      <c r="B56" s="1">
        <f t="shared" si="0"/>
        <v>97.512600424</v>
      </c>
    </row>
    <row r="57" spans="1:2" ht="12.75">
      <c r="A57" s="6">
        <v>2.5403</v>
      </c>
      <c r="B57" s="1">
        <f t="shared" si="0"/>
        <v>92.96304298899999</v>
      </c>
    </row>
    <row r="58" spans="1:2" ht="12.75">
      <c r="A58" s="6">
        <v>2.5098</v>
      </c>
      <c r="B58" s="1">
        <f t="shared" si="0"/>
        <v>91.848492774</v>
      </c>
    </row>
    <row r="59" spans="1:2" ht="12.75">
      <c r="A59" s="6">
        <v>2.6062</v>
      </c>
      <c r="B59" s="1">
        <f t="shared" si="0"/>
        <v>95.371202306</v>
      </c>
    </row>
    <row r="60" spans="1:2" ht="12.75">
      <c r="A60" s="6">
        <v>2.4805</v>
      </c>
      <c r="B60" s="1">
        <f t="shared" si="0"/>
        <v>90.777793715</v>
      </c>
    </row>
    <row r="61" spans="1:2" ht="12.75">
      <c r="A61" s="6">
        <v>2.5305</v>
      </c>
      <c r="B61" s="1">
        <f t="shared" si="0"/>
        <v>92.604925215</v>
      </c>
    </row>
    <row r="62" spans="1:2" ht="12.75">
      <c r="A62" s="6">
        <v>2.5146</v>
      </c>
      <c r="B62" s="1">
        <f t="shared" si="0"/>
        <v>92.023897398</v>
      </c>
    </row>
    <row r="63" spans="1:2" ht="12.75">
      <c r="A63" s="6">
        <v>2.4988</v>
      </c>
      <c r="B63" s="1">
        <f t="shared" si="0"/>
        <v>91.44652384400001</v>
      </c>
    </row>
    <row r="64" spans="1:2" ht="12.75">
      <c r="A64" s="6">
        <v>2.6111</v>
      </c>
      <c r="B64" s="1">
        <f t="shared" si="0"/>
        <v>95.550261193</v>
      </c>
    </row>
    <row r="65" spans="1:2" ht="12.75">
      <c r="A65" s="6">
        <v>2.4939</v>
      </c>
      <c r="B65" s="1">
        <f t="shared" si="0"/>
        <v>91.267464957</v>
      </c>
    </row>
    <row r="66" spans="1:2" ht="12.75">
      <c r="A66" s="6">
        <v>2.5549</v>
      </c>
      <c r="B66" s="1">
        <f t="shared" si="0"/>
        <v>93.496565387</v>
      </c>
    </row>
    <row r="67" spans="1:2" ht="12.75">
      <c r="A67" s="6">
        <v>2.5977</v>
      </c>
      <c r="B67" s="1">
        <f t="shared" si="0"/>
        <v>95.06058995100001</v>
      </c>
    </row>
    <row r="68" spans="1:2" ht="12.75">
      <c r="A68" s="6">
        <v>2.4854</v>
      </c>
      <c r="B68" s="1">
        <f t="shared" si="0"/>
        <v>90.956852602</v>
      </c>
    </row>
    <row r="69" spans="1:2" ht="12.75">
      <c r="A69" s="6">
        <v>2.5635</v>
      </c>
      <c r="B69" s="1">
        <f t="shared" si="0"/>
        <v>93.810832005</v>
      </c>
    </row>
    <row r="70" spans="1:2" ht="12.75">
      <c r="A70" s="6">
        <v>2.5317</v>
      </c>
      <c r="B70" s="1">
        <f t="shared" si="0"/>
        <v>92.648776371</v>
      </c>
    </row>
    <row r="71" spans="1:2" ht="12.75">
      <c r="A71" s="6">
        <v>2.4951</v>
      </c>
      <c r="B71" s="1">
        <f t="shared" si="0"/>
        <v>91.31131611299999</v>
      </c>
    </row>
    <row r="72" spans="1:2" ht="12.75">
      <c r="A72" s="6">
        <v>2.5366</v>
      </c>
      <c r="B72" s="1">
        <f t="shared" si="0"/>
        <v>92.827835258</v>
      </c>
    </row>
    <row r="73" spans="1:2" ht="12.75">
      <c r="A73" s="6">
        <v>2.4951</v>
      </c>
      <c r="B73" s="1">
        <f t="shared" si="0"/>
        <v>91.31131611299999</v>
      </c>
    </row>
    <row r="74" spans="1:2" ht="12.75">
      <c r="A74" s="6">
        <v>2.4963</v>
      </c>
      <c r="B74" s="1">
        <f t="shared" si="0"/>
        <v>91.355167269</v>
      </c>
    </row>
    <row r="75" spans="1:2" ht="12.75">
      <c r="A75" s="6">
        <v>2.5122</v>
      </c>
      <c r="B75" s="1">
        <f aca="true" t="shared" si="1" ref="B75:B138">(A75*36.54263)+0.1338</f>
        <v>91.936195086</v>
      </c>
    </row>
    <row r="76" spans="1:2" ht="12.75">
      <c r="A76" s="6">
        <v>2.5574</v>
      </c>
      <c r="B76" s="1">
        <f t="shared" si="1"/>
        <v>93.587921962</v>
      </c>
    </row>
    <row r="77" spans="1:2" ht="12.75">
      <c r="A77" s="6">
        <v>2.5452</v>
      </c>
      <c r="B77" s="1">
        <f t="shared" si="1"/>
        <v>93.142101876</v>
      </c>
    </row>
    <row r="78" spans="1:2" ht="12.75">
      <c r="A78" s="6">
        <v>2.5208</v>
      </c>
      <c r="B78" s="1">
        <f t="shared" si="1"/>
        <v>92.250461704</v>
      </c>
    </row>
    <row r="79" spans="1:2" ht="12.75">
      <c r="A79" s="6">
        <v>2.4988</v>
      </c>
      <c r="B79" s="1">
        <f t="shared" si="1"/>
        <v>91.44652384400001</v>
      </c>
    </row>
    <row r="80" spans="1:2" ht="12.75">
      <c r="A80" s="6">
        <v>2.5061</v>
      </c>
      <c r="B80" s="1">
        <f t="shared" si="1"/>
        <v>91.713285043</v>
      </c>
    </row>
    <row r="81" spans="1:2" ht="12.75">
      <c r="A81" s="6">
        <v>2.478</v>
      </c>
      <c r="B81" s="1">
        <f t="shared" si="1"/>
        <v>90.68643714000001</v>
      </c>
    </row>
    <row r="82" spans="1:2" ht="12.75">
      <c r="A82" s="6">
        <v>2.5244</v>
      </c>
      <c r="B82" s="1">
        <f t="shared" si="1"/>
        <v>92.382015172</v>
      </c>
    </row>
    <row r="83" spans="1:2" ht="12.75">
      <c r="A83" s="6">
        <v>2.5525</v>
      </c>
      <c r="B83" s="1">
        <f t="shared" si="1"/>
        <v>93.40886307500001</v>
      </c>
    </row>
    <row r="84" spans="1:2" ht="12.75">
      <c r="A84" s="6">
        <v>2.4719</v>
      </c>
      <c r="B84" s="1">
        <f t="shared" si="1"/>
        <v>90.46352709700001</v>
      </c>
    </row>
    <row r="85" spans="1:2" ht="12.75">
      <c r="A85" s="6">
        <v>2.4841</v>
      </c>
      <c r="B85" s="1">
        <f t="shared" si="1"/>
        <v>90.90934718300001</v>
      </c>
    </row>
    <row r="86" spans="1:2" ht="12.75">
      <c r="A86" s="6">
        <v>2.522</v>
      </c>
      <c r="B86" s="1">
        <f t="shared" si="1"/>
        <v>92.29431285999999</v>
      </c>
    </row>
    <row r="87" spans="1:2" ht="12.75">
      <c r="A87" s="6">
        <v>2.478</v>
      </c>
      <c r="B87" s="1">
        <f t="shared" si="1"/>
        <v>90.68643714000001</v>
      </c>
    </row>
    <row r="88" spans="1:2" ht="12.75">
      <c r="A88" s="6">
        <v>2.5195</v>
      </c>
      <c r="B88" s="1">
        <f t="shared" si="1"/>
        <v>92.202956285</v>
      </c>
    </row>
    <row r="89" spans="1:2" ht="12.75">
      <c r="A89" s="6">
        <v>2.5061</v>
      </c>
      <c r="B89" s="1">
        <f t="shared" si="1"/>
        <v>91.713285043</v>
      </c>
    </row>
    <row r="90" spans="1:2" ht="12.75">
      <c r="A90" s="6">
        <v>2.5122</v>
      </c>
      <c r="B90" s="1">
        <f t="shared" si="1"/>
        <v>91.936195086</v>
      </c>
    </row>
    <row r="91" spans="1:2" ht="12.75">
      <c r="A91" s="6">
        <v>2.5842</v>
      </c>
      <c r="B91" s="1">
        <f t="shared" si="1"/>
        <v>94.567264446</v>
      </c>
    </row>
    <row r="92" spans="1:2" ht="12.75">
      <c r="A92" s="6">
        <v>2.533</v>
      </c>
      <c r="B92" s="1">
        <f t="shared" si="1"/>
        <v>92.69628179</v>
      </c>
    </row>
    <row r="93" spans="1:2" ht="12.75">
      <c r="A93" s="6">
        <v>2.561</v>
      </c>
      <c r="B93" s="1">
        <f t="shared" si="1"/>
        <v>93.71947543</v>
      </c>
    </row>
    <row r="94" spans="1:2" ht="12.75">
      <c r="A94" s="6">
        <v>2.5281</v>
      </c>
      <c r="B94" s="1">
        <f t="shared" si="1"/>
        <v>92.51722290299999</v>
      </c>
    </row>
    <row r="95" spans="1:2" ht="12.75">
      <c r="A95" s="6">
        <v>2.5366</v>
      </c>
      <c r="B95" s="1">
        <f t="shared" si="1"/>
        <v>92.827835258</v>
      </c>
    </row>
    <row r="96" spans="1:2" ht="12.75">
      <c r="A96" s="6">
        <v>2.5671</v>
      </c>
      <c r="B96" s="1">
        <f t="shared" si="1"/>
        <v>93.942385473</v>
      </c>
    </row>
    <row r="97" spans="1:2" ht="12.75">
      <c r="A97" s="6">
        <v>2.5146</v>
      </c>
      <c r="B97" s="1">
        <f t="shared" si="1"/>
        <v>92.023897398</v>
      </c>
    </row>
    <row r="98" spans="1:2" ht="12.75">
      <c r="A98" s="6">
        <v>2.5696</v>
      </c>
      <c r="B98" s="1">
        <f t="shared" si="1"/>
        <v>94.033742048</v>
      </c>
    </row>
    <row r="99" spans="1:2" ht="12.75">
      <c r="A99" s="6">
        <v>2.583</v>
      </c>
      <c r="B99" s="1">
        <f t="shared" si="1"/>
        <v>94.52341329000001</v>
      </c>
    </row>
    <row r="100" spans="1:2" ht="12.75">
      <c r="A100" s="6">
        <v>2.5684</v>
      </c>
      <c r="B100" s="1">
        <f t="shared" si="1"/>
        <v>93.989890892</v>
      </c>
    </row>
    <row r="101" spans="1:2" ht="12.75">
      <c r="A101" s="6">
        <v>2.7173</v>
      </c>
      <c r="B101" s="1">
        <f t="shared" si="1"/>
        <v>99.431088499</v>
      </c>
    </row>
    <row r="102" spans="1:2" ht="12.75">
      <c r="A102" s="6">
        <v>2.6306</v>
      </c>
      <c r="B102" s="1">
        <f t="shared" si="1"/>
        <v>96.262842478</v>
      </c>
    </row>
    <row r="103" spans="1:2" ht="12.75">
      <c r="A103" s="6">
        <v>2.4561</v>
      </c>
      <c r="B103" s="1">
        <f t="shared" si="1"/>
        <v>89.886153543</v>
      </c>
    </row>
    <row r="104" spans="1:2" ht="12.75">
      <c r="A104" s="6">
        <v>2.5244</v>
      </c>
      <c r="B104" s="1">
        <f t="shared" si="1"/>
        <v>92.382015172</v>
      </c>
    </row>
    <row r="105" spans="1:2" ht="12.75">
      <c r="A105" s="6">
        <v>2.4426</v>
      </c>
      <c r="B105" s="1">
        <f t="shared" si="1"/>
        <v>89.392828038</v>
      </c>
    </row>
    <row r="106" spans="1:2" ht="12.75">
      <c r="A106" s="6">
        <v>2.3938</v>
      </c>
      <c r="B106" s="1">
        <f t="shared" si="1"/>
        <v>87.609547694</v>
      </c>
    </row>
    <row r="107" spans="1:2" ht="12.75">
      <c r="A107" s="6">
        <v>2.4255</v>
      </c>
      <c r="B107" s="1">
        <f t="shared" si="1"/>
        <v>88.767949065</v>
      </c>
    </row>
    <row r="108" spans="1:2" ht="12.75">
      <c r="A108" s="6">
        <v>2.3242</v>
      </c>
      <c r="B108" s="1">
        <f t="shared" si="1"/>
        <v>85.06618064599999</v>
      </c>
    </row>
    <row r="109" spans="1:2" ht="12.75">
      <c r="A109" s="6">
        <v>2.3877</v>
      </c>
      <c r="B109" s="1">
        <f t="shared" si="1"/>
        <v>87.386637651</v>
      </c>
    </row>
    <row r="110" spans="1:2" ht="12.75">
      <c r="A110" s="6">
        <v>2.3743</v>
      </c>
      <c r="B110" s="1">
        <f t="shared" si="1"/>
        <v>86.896966409</v>
      </c>
    </row>
    <row r="111" spans="1:2" ht="12.75">
      <c r="A111" s="6">
        <v>2.2888</v>
      </c>
      <c r="B111" s="1">
        <f t="shared" si="1"/>
        <v>83.772571544</v>
      </c>
    </row>
    <row r="112" spans="1:2" ht="12.75">
      <c r="A112" s="6">
        <v>2.3755</v>
      </c>
      <c r="B112" s="1">
        <f t="shared" si="1"/>
        <v>86.940817565</v>
      </c>
    </row>
    <row r="113" spans="1:2" ht="12.75">
      <c r="A113" s="6">
        <v>2.3279</v>
      </c>
      <c r="B113" s="1">
        <f t="shared" si="1"/>
        <v>85.201388377</v>
      </c>
    </row>
    <row r="114" spans="1:2" ht="12.75">
      <c r="A114" s="6">
        <v>2.345</v>
      </c>
      <c r="B114" s="1">
        <f t="shared" si="1"/>
        <v>85.82626735000001</v>
      </c>
    </row>
    <row r="115" spans="1:2" ht="12.75">
      <c r="A115" s="6">
        <v>2.3242</v>
      </c>
      <c r="B115" s="1">
        <f t="shared" si="1"/>
        <v>85.06618064599999</v>
      </c>
    </row>
    <row r="116" spans="1:2" ht="12.75">
      <c r="A116" s="6">
        <v>2.3145</v>
      </c>
      <c r="B116" s="1">
        <f t="shared" si="1"/>
        <v>84.71171713499999</v>
      </c>
    </row>
    <row r="117" spans="1:2" ht="12.75">
      <c r="A117" s="6">
        <v>2.3291</v>
      </c>
      <c r="B117" s="1">
        <f t="shared" si="1"/>
        <v>85.245239533</v>
      </c>
    </row>
    <row r="118" spans="1:2" ht="12.75">
      <c r="A118" s="6">
        <v>2.3157</v>
      </c>
      <c r="B118" s="1">
        <f t="shared" si="1"/>
        <v>84.755568291</v>
      </c>
    </row>
    <row r="119" spans="1:2" ht="12.75">
      <c r="A119" s="6">
        <v>2.2913</v>
      </c>
      <c r="B119" s="1">
        <f t="shared" si="1"/>
        <v>83.86392811900001</v>
      </c>
    </row>
    <row r="120" spans="1:2" ht="12.75">
      <c r="A120" s="6">
        <v>2.2205</v>
      </c>
      <c r="B120" s="1">
        <f t="shared" si="1"/>
        <v>81.276709915</v>
      </c>
    </row>
    <row r="121" spans="1:2" ht="12.75">
      <c r="A121" s="6">
        <v>2.2314</v>
      </c>
      <c r="B121" s="1">
        <f t="shared" si="1"/>
        <v>81.67502458199999</v>
      </c>
    </row>
    <row r="122" spans="1:2" ht="12.75">
      <c r="A122" s="6">
        <v>2.2034</v>
      </c>
      <c r="B122" s="1">
        <f t="shared" si="1"/>
        <v>80.65183094199999</v>
      </c>
    </row>
    <row r="123" spans="1:2" ht="12.75">
      <c r="A123" s="6">
        <v>2.2058</v>
      </c>
      <c r="B123" s="1">
        <f t="shared" si="1"/>
        <v>80.739533254</v>
      </c>
    </row>
    <row r="124" spans="1:2" ht="12.75">
      <c r="A124" s="6">
        <v>2.1472</v>
      </c>
      <c r="B124" s="1">
        <f t="shared" si="1"/>
        <v>78.59813513600001</v>
      </c>
    </row>
    <row r="125" spans="1:2" ht="12.75">
      <c r="A125" s="6">
        <v>2.1497</v>
      </c>
      <c r="B125" s="1">
        <f t="shared" si="1"/>
        <v>78.689491711</v>
      </c>
    </row>
    <row r="126" spans="1:2" ht="12.75">
      <c r="A126" s="6">
        <v>2.1106</v>
      </c>
      <c r="B126" s="1">
        <f t="shared" si="1"/>
        <v>77.26067487799999</v>
      </c>
    </row>
    <row r="127" spans="1:2" ht="12.75">
      <c r="A127" s="6">
        <v>2.0923</v>
      </c>
      <c r="B127" s="1">
        <f t="shared" si="1"/>
        <v>76.59194474899999</v>
      </c>
    </row>
    <row r="128" spans="1:2" ht="12.75">
      <c r="A128" s="6">
        <v>2.113</v>
      </c>
      <c r="B128" s="1">
        <f t="shared" si="1"/>
        <v>77.34837719</v>
      </c>
    </row>
    <row r="129" spans="1:2" ht="12.75">
      <c r="A129" s="6">
        <v>2.0129</v>
      </c>
      <c r="B129" s="1">
        <f t="shared" si="1"/>
        <v>73.690459927</v>
      </c>
    </row>
    <row r="130" spans="1:2" ht="12.75">
      <c r="A130" s="6">
        <v>2.1167</v>
      </c>
      <c r="B130" s="1">
        <f t="shared" si="1"/>
        <v>77.48358492099999</v>
      </c>
    </row>
    <row r="131" spans="1:2" ht="12.75">
      <c r="A131" s="6">
        <v>2.0642</v>
      </c>
      <c r="B131" s="1">
        <f t="shared" si="1"/>
        <v>75.565096846</v>
      </c>
    </row>
    <row r="132" spans="1:2" ht="12.75">
      <c r="A132" s="6">
        <v>1.9116</v>
      </c>
      <c r="B132" s="1">
        <f t="shared" si="1"/>
        <v>69.988691508</v>
      </c>
    </row>
    <row r="133" spans="1:2" ht="12.75">
      <c r="A133" s="6">
        <v>1.9482</v>
      </c>
      <c r="B133" s="1">
        <f t="shared" si="1"/>
        <v>71.326151766</v>
      </c>
    </row>
    <row r="134" spans="1:2" ht="12.75">
      <c r="A134" s="6">
        <v>1.8469</v>
      </c>
      <c r="B134" s="1">
        <f t="shared" si="1"/>
        <v>67.62438334699999</v>
      </c>
    </row>
    <row r="135" spans="1:2" ht="12.75">
      <c r="A135" s="6">
        <v>1.709</v>
      </c>
      <c r="B135" s="1">
        <f t="shared" si="1"/>
        <v>62.58515467000001</v>
      </c>
    </row>
    <row r="136" spans="1:2" ht="12.75">
      <c r="A136" s="6">
        <v>1.626</v>
      </c>
      <c r="B136" s="1">
        <f t="shared" si="1"/>
        <v>59.55211638</v>
      </c>
    </row>
    <row r="137" spans="1:2" ht="12.75">
      <c r="A137" s="6">
        <v>1.5088</v>
      </c>
      <c r="B137" s="1">
        <f t="shared" si="1"/>
        <v>55.269320144000005</v>
      </c>
    </row>
    <row r="138" spans="1:2" ht="12.75">
      <c r="A138" s="6">
        <v>1.3342</v>
      </c>
      <c r="B138" s="1">
        <f t="shared" si="1"/>
        <v>48.88897694600001</v>
      </c>
    </row>
    <row r="139" spans="1:2" ht="12.75">
      <c r="A139" s="6">
        <v>1.2549</v>
      </c>
      <c r="B139" s="1">
        <f aca="true" t="shared" si="2" ref="B139:B167">(A139*36.54263)+0.1338</f>
        <v>45.991146387</v>
      </c>
    </row>
    <row r="140" spans="1:2" ht="12.75">
      <c r="A140" s="6">
        <v>1.0498</v>
      </c>
      <c r="B140" s="1">
        <f t="shared" si="2"/>
        <v>38.49625297400001</v>
      </c>
    </row>
    <row r="141" spans="1:2" ht="12.75">
      <c r="A141" s="6">
        <v>0.87646</v>
      </c>
      <c r="B141" s="1">
        <f t="shared" si="2"/>
        <v>32.161953489800005</v>
      </c>
    </row>
    <row r="142" spans="1:2" ht="12.75">
      <c r="A142" s="6">
        <v>0.79224</v>
      </c>
      <c r="B142" s="1">
        <f t="shared" si="2"/>
        <v>29.084333191200006</v>
      </c>
    </row>
    <row r="143" spans="1:2" ht="12.75">
      <c r="A143" s="6">
        <v>0.64331</v>
      </c>
      <c r="B143" s="1">
        <f t="shared" si="2"/>
        <v>23.642039305300003</v>
      </c>
    </row>
    <row r="144" spans="1:2" ht="12.75">
      <c r="A144" s="6">
        <v>0.53833</v>
      </c>
      <c r="B144" s="1">
        <f t="shared" si="2"/>
        <v>19.8057940079</v>
      </c>
    </row>
    <row r="145" spans="1:2" ht="12.75">
      <c r="A145" s="6">
        <v>0.47485</v>
      </c>
      <c r="B145" s="1">
        <f t="shared" si="2"/>
        <v>17.486067855500004</v>
      </c>
    </row>
    <row r="146" spans="1:3" ht="12.75">
      <c r="A146" s="6">
        <v>0.31006</v>
      </c>
      <c r="B146" s="1">
        <f t="shared" si="2"/>
        <v>11.464207857800002</v>
      </c>
      <c r="C146" t="s">
        <v>79</v>
      </c>
    </row>
    <row r="147" spans="1:2" ht="12.75">
      <c r="A147" s="6">
        <v>0.15503</v>
      </c>
      <c r="B147" s="1">
        <f t="shared" si="2"/>
        <v>5.7990039289</v>
      </c>
    </row>
    <row r="148" spans="1:2" ht="12.75">
      <c r="A148" s="6">
        <v>0.18188</v>
      </c>
      <c r="B148" s="1">
        <f t="shared" si="2"/>
        <v>6.7801735444</v>
      </c>
    </row>
    <row r="149" spans="1:2" ht="12.75">
      <c r="A149" s="6">
        <v>0.089111</v>
      </c>
      <c r="B149" s="1">
        <f t="shared" si="2"/>
        <v>3.39015030193</v>
      </c>
    </row>
    <row r="150" spans="1:2" ht="12.75">
      <c r="A150" s="6">
        <v>0.063477</v>
      </c>
      <c r="B150" s="1">
        <f t="shared" si="2"/>
        <v>2.45341652451</v>
      </c>
    </row>
    <row r="151" spans="1:2" ht="12.75">
      <c r="A151" s="6">
        <v>0.042725</v>
      </c>
      <c r="B151" s="1">
        <f t="shared" si="2"/>
        <v>1.69508386675</v>
      </c>
    </row>
    <row r="152" spans="1:2" ht="12.75">
      <c r="A152" s="6">
        <v>0.024414</v>
      </c>
      <c r="B152" s="1">
        <f t="shared" si="2"/>
        <v>1.0259517688200002</v>
      </c>
    </row>
    <row r="153" spans="1:2" ht="12.75">
      <c r="A153" s="6">
        <v>0.0036621</v>
      </c>
      <c r="B153" s="1">
        <f t="shared" si="2"/>
        <v>0.267622765323</v>
      </c>
    </row>
    <row r="154" spans="1:2" ht="12.75">
      <c r="A154" s="6">
        <v>-0.0085449</v>
      </c>
      <c r="B154" s="1">
        <f t="shared" si="2"/>
        <v>-0.17845311908699998</v>
      </c>
    </row>
    <row r="155" spans="1:2" ht="12.75">
      <c r="A155" s="6">
        <v>-0.010986</v>
      </c>
      <c r="B155" s="1">
        <f t="shared" si="2"/>
        <v>-0.26765733317999996</v>
      </c>
    </row>
    <row r="156" spans="1:2" ht="12.75">
      <c r="A156" s="6">
        <v>-0.010986</v>
      </c>
      <c r="B156" s="1">
        <f t="shared" si="2"/>
        <v>-0.26765733317999996</v>
      </c>
    </row>
    <row r="157" spans="1:2" ht="12.75">
      <c r="A157" s="6">
        <v>-0.012207</v>
      </c>
      <c r="B157" s="1">
        <f t="shared" si="2"/>
        <v>-0.3122758844100001</v>
      </c>
    </row>
    <row r="158" spans="1:2" ht="12.75">
      <c r="A158" s="6">
        <v>-0.013428</v>
      </c>
      <c r="B158" s="1">
        <f t="shared" si="2"/>
        <v>-0.35689443564</v>
      </c>
    </row>
    <row r="159" spans="1:2" ht="12.75">
      <c r="A159" s="6">
        <v>-0.0061035</v>
      </c>
      <c r="B159" s="1">
        <f t="shared" si="2"/>
        <v>-0.08923794220500003</v>
      </c>
    </row>
    <row r="160" spans="1:2" ht="12.75">
      <c r="A160" s="6">
        <v>-0.0085449</v>
      </c>
      <c r="B160" s="1">
        <f t="shared" si="2"/>
        <v>-0.17845311908699998</v>
      </c>
    </row>
    <row r="161" spans="1:2" ht="12.75">
      <c r="A161" s="6">
        <v>-0.015869</v>
      </c>
      <c r="B161" s="1">
        <f t="shared" si="2"/>
        <v>-0.4460949954700001</v>
      </c>
    </row>
    <row r="162" spans="1:2" ht="12.75">
      <c r="A162" s="6">
        <v>-0.014648</v>
      </c>
      <c r="B162" s="1">
        <f t="shared" si="2"/>
        <v>-0.40147644423999995</v>
      </c>
    </row>
    <row r="163" spans="1:2" ht="12.75">
      <c r="A163" s="6">
        <v>-0.0073242</v>
      </c>
      <c r="B163" s="1">
        <f t="shared" si="2"/>
        <v>-0.13384553064600005</v>
      </c>
    </row>
    <row r="164" spans="1:2" ht="12.75">
      <c r="A164" s="6">
        <v>-0.013428</v>
      </c>
      <c r="B164" s="1">
        <f t="shared" si="2"/>
        <v>-0.35689443564</v>
      </c>
    </row>
    <row r="165" spans="1:2" ht="12.75">
      <c r="A165" s="6">
        <v>-0.0097656</v>
      </c>
      <c r="B165" s="1">
        <f t="shared" si="2"/>
        <v>-0.22306070752799997</v>
      </c>
    </row>
    <row r="166" spans="1:2" ht="12.75">
      <c r="A166" s="6">
        <v>-0.012207</v>
      </c>
      <c r="B166" s="1">
        <f t="shared" si="2"/>
        <v>-0.3122758844100001</v>
      </c>
    </row>
    <row r="167" spans="1:2" ht="12.75">
      <c r="A167" s="6"/>
      <c r="B167" s="1">
        <f t="shared" si="2"/>
        <v>0.1338</v>
      </c>
    </row>
    <row r="168" spans="1:2" ht="12.75">
      <c r="A168" s="6"/>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4" sqref="A4"/>
    </sheetView>
  </sheetViews>
  <sheetFormatPr defaultColWidth="9.140625" defaultRowHeight="12.75"/>
  <sheetData>
    <row r="1" spans="1:2" ht="12.75">
      <c r="A1" t="s">
        <v>88</v>
      </c>
      <c r="B1" t="s">
        <v>85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64</v>
      </c>
    </row>
    <row r="3" spans="1:5" ht="12.75">
      <c r="A3" t="s">
        <v>65</v>
      </c>
      <c r="D3">
        <v>0.178</v>
      </c>
      <c r="E3" t="s">
        <v>68</v>
      </c>
    </row>
    <row r="4" spans="1:5" ht="12.75">
      <c r="A4" t="s">
        <v>67</v>
      </c>
      <c r="D4">
        <v>0.14</v>
      </c>
      <c r="E4" t="s">
        <v>68</v>
      </c>
    </row>
    <row r="5" spans="1:5" ht="12.75">
      <c r="A5" t="s">
        <v>67</v>
      </c>
      <c r="D5">
        <v>0.28</v>
      </c>
      <c r="E5" t="s">
        <v>46</v>
      </c>
    </row>
    <row r="6" spans="1:5" ht="12.75">
      <c r="A6" t="s">
        <v>66</v>
      </c>
      <c r="D6">
        <v>0.14</v>
      </c>
      <c r="E6" t="s">
        <v>68</v>
      </c>
    </row>
    <row r="7" spans="1:5" ht="12.75">
      <c r="A7" t="s">
        <v>66</v>
      </c>
      <c r="D7">
        <v>0.35</v>
      </c>
      <c r="E7" t="s">
        <v>46</v>
      </c>
    </row>
    <row r="8" spans="1:5" ht="12.75">
      <c r="A8" t="s">
        <v>69</v>
      </c>
      <c r="D8">
        <v>2.53</v>
      </c>
      <c r="E8" t="s">
        <v>46</v>
      </c>
    </row>
    <row r="9" spans="1:5" ht="12.75">
      <c r="A9" t="s">
        <v>73</v>
      </c>
      <c r="D9">
        <v>1.24</v>
      </c>
      <c r="E9" t="s">
        <v>46</v>
      </c>
    </row>
    <row r="10" ht="12.75">
      <c r="A10" t="s">
        <v>72</v>
      </c>
    </row>
    <row r="11" ht="12.75">
      <c r="A11" t="s">
        <v>77</v>
      </c>
    </row>
    <row r="22" ht="12.75">
      <c r="J22" t="s">
        <v>70</v>
      </c>
    </row>
    <row r="57" ht="12.75">
      <c r="H57" t="s">
        <v>71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2005-10-02T16:12:40Z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